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90" windowWidth="19440" windowHeight="12045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Rekapitulace!$G$17</definedName>
    <definedName name="Dodavka0">Položky!#REF!</definedName>
    <definedName name="HSV">Rekapitulace!$E$17</definedName>
    <definedName name="HSV0">Položky!#REF!</definedName>
    <definedName name="HZS">Rekapitulace!$I$17</definedName>
    <definedName name="HZS0">Položky!#REF!</definedName>
    <definedName name="JKSO">'Krycí list'!$F$4</definedName>
    <definedName name="MJ">'Krycí list'!$G$4</definedName>
    <definedName name="Mont">Rekapitulace!$H$17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Položky!$A$1:$K$52</definedName>
    <definedName name="_xlnm.Print_Area" localSheetId="1">Rekapitulace!$A$1:$I$25</definedName>
    <definedName name="PocetMJ">'Krycí list'!$G$7</definedName>
    <definedName name="Poznamka">'Krycí list'!$B$37</definedName>
    <definedName name="Projektant">'Krycí list'!$C$7</definedName>
    <definedName name="PSV">Rekapitulace!$F$17</definedName>
    <definedName name="PSV0">Položky!#REF!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Rekapitulace!$H$24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D15" i="1" l="1"/>
  <c r="D14" i="1"/>
  <c r="BG51" i="3"/>
  <c r="BF51" i="3"/>
  <c r="BE51" i="3"/>
  <c r="BD51" i="3"/>
  <c r="BC51" i="3"/>
  <c r="K51" i="3"/>
  <c r="I51" i="3"/>
  <c r="G51" i="3"/>
  <c r="BG50" i="3"/>
  <c r="BF50" i="3"/>
  <c r="BE50" i="3"/>
  <c r="BD50" i="3"/>
  <c r="BC50" i="3"/>
  <c r="K50" i="3"/>
  <c r="I50" i="3"/>
  <c r="G50" i="3"/>
  <c r="BG49" i="3"/>
  <c r="BF49" i="3"/>
  <c r="BE49" i="3"/>
  <c r="BD49" i="3"/>
  <c r="BC49" i="3"/>
  <c r="K49" i="3"/>
  <c r="I49" i="3"/>
  <c r="G49" i="3"/>
  <c r="BG48" i="3"/>
  <c r="BF48" i="3"/>
  <c r="BE48" i="3"/>
  <c r="BD48" i="3"/>
  <c r="BC48" i="3"/>
  <c r="K48" i="3"/>
  <c r="I48" i="3"/>
  <c r="G48" i="3"/>
  <c r="BG47" i="3"/>
  <c r="BF47" i="3"/>
  <c r="BE47" i="3"/>
  <c r="BD47" i="3"/>
  <c r="BC47" i="3"/>
  <c r="K47" i="3"/>
  <c r="I47" i="3"/>
  <c r="G47" i="3"/>
  <c r="BG46" i="3"/>
  <c r="BF46" i="3"/>
  <c r="BE46" i="3"/>
  <c r="BD46" i="3"/>
  <c r="BC46" i="3"/>
  <c r="K46" i="3"/>
  <c r="I46" i="3"/>
  <c r="G46" i="3"/>
  <c r="BG45" i="3"/>
  <c r="BG52" i="3" s="1"/>
  <c r="I16" i="2" s="1"/>
  <c r="BF45" i="3"/>
  <c r="BF52" i="3" s="1"/>
  <c r="H16" i="2" s="1"/>
  <c r="BE45" i="3"/>
  <c r="BE52" i="3" s="1"/>
  <c r="G16" i="2" s="1"/>
  <c r="BD45" i="3"/>
  <c r="BC45" i="3"/>
  <c r="BC52" i="3" s="1"/>
  <c r="E16" i="2" s="1"/>
  <c r="K45" i="3"/>
  <c r="I45" i="3"/>
  <c r="I52" i="3" s="1"/>
  <c r="G45" i="3"/>
  <c r="G52" i="3" s="1"/>
  <c r="B16" i="2"/>
  <c r="A16" i="2"/>
  <c r="BD52" i="3"/>
  <c r="F16" i="2" s="1"/>
  <c r="K52" i="3"/>
  <c r="C52" i="3"/>
  <c r="BG42" i="3"/>
  <c r="BF42" i="3"/>
  <c r="BF43" i="3" s="1"/>
  <c r="H15" i="2" s="1"/>
  <c r="BE42" i="3"/>
  <c r="BE43" i="3" s="1"/>
  <c r="G15" i="2" s="1"/>
  <c r="K42" i="3"/>
  <c r="I42" i="3"/>
  <c r="I43" i="3" s="1"/>
  <c r="G42" i="3"/>
  <c r="BD42" i="3" s="1"/>
  <c r="BD43" i="3" s="1"/>
  <c r="F15" i="2" s="1"/>
  <c r="B15" i="2"/>
  <c r="A15" i="2"/>
  <c r="BG43" i="3"/>
  <c r="I15" i="2" s="1"/>
  <c r="BC43" i="3"/>
  <c r="E15" i="2" s="1"/>
  <c r="K43" i="3"/>
  <c r="C43" i="3"/>
  <c r="BG39" i="3"/>
  <c r="BF39" i="3"/>
  <c r="BE39" i="3"/>
  <c r="K39" i="3"/>
  <c r="I39" i="3"/>
  <c r="G39" i="3"/>
  <c r="BD39" i="3" s="1"/>
  <c r="BG38" i="3"/>
  <c r="BF38" i="3"/>
  <c r="BE38" i="3"/>
  <c r="K38" i="3"/>
  <c r="I38" i="3"/>
  <c r="G38" i="3"/>
  <c r="BD38" i="3" s="1"/>
  <c r="BG37" i="3"/>
  <c r="BG40" i="3" s="1"/>
  <c r="I14" i="2" s="1"/>
  <c r="BF37" i="3"/>
  <c r="BE37" i="3"/>
  <c r="K37" i="3"/>
  <c r="I37" i="3"/>
  <c r="I40" i="3" s="1"/>
  <c r="G37" i="3"/>
  <c r="BD37" i="3" s="1"/>
  <c r="BG36" i="3"/>
  <c r="BF36" i="3"/>
  <c r="BE36" i="3"/>
  <c r="BE40" i="3" s="1"/>
  <c r="G14" i="2" s="1"/>
  <c r="E14" i="2"/>
  <c r="K36" i="3"/>
  <c r="I36" i="3"/>
  <c r="G36" i="3"/>
  <c r="BD36" i="3" s="1"/>
  <c r="B14" i="2"/>
  <c r="A14" i="2"/>
  <c r="K40" i="3"/>
  <c r="C40" i="3"/>
  <c r="BG33" i="3"/>
  <c r="BG34" i="3" s="1"/>
  <c r="I13" i="2" s="1"/>
  <c r="BF33" i="3"/>
  <c r="BF34" i="3" s="1"/>
  <c r="H13" i="2" s="1"/>
  <c r="BE33" i="3"/>
  <c r="BE34" i="3" s="1"/>
  <c r="G13" i="2" s="1"/>
  <c r="K33" i="3"/>
  <c r="K34" i="3" s="1"/>
  <c r="I33" i="3"/>
  <c r="I34" i="3" s="1"/>
  <c r="G33" i="3"/>
  <c r="BD33" i="3" s="1"/>
  <c r="BD34" i="3" s="1"/>
  <c r="F13" i="2" s="1"/>
  <c r="B13" i="2"/>
  <c r="A13" i="2"/>
  <c r="E13" i="2"/>
  <c r="C34" i="3"/>
  <c r="BG30" i="3"/>
  <c r="BF30" i="3"/>
  <c r="BE30" i="3"/>
  <c r="K30" i="3"/>
  <c r="I30" i="3"/>
  <c r="G30" i="3"/>
  <c r="BD30" i="3" s="1"/>
  <c r="BG29" i="3"/>
  <c r="BF29" i="3"/>
  <c r="BE29" i="3"/>
  <c r="K29" i="3"/>
  <c r="I29" i="3"/>
  <c r="G29" i="3"/>
  <c r="BD29" i="3" s="1"/>
  <c r="BG28" i="3"/>
  <c r="BF28" i="3"/>
  <c r="BE28" i="3"/>
  <c r="K28" i="3"/>
  <c r="I28" i="3"/>
  <c r="G28" i="3"/>
  <c r="BD28" i="3" s="1"/>
  <c r="BG27" i="3"/>
  <c r="BF27" i="3"/>
  <c r="BE27" i="3"/>
  <c r="K27" i="3"/>
  <c r="I27" i="3"/>
  <c r="G27" i="3"/>
  <c r="BD27" i="3" s="1"/>
  <c r="BG26" i="3"/>
  <c r="BF26" i="3"/>
  <c r="BE26" i="3"/>
  <c r="BE31" i="3" s="1"/>
  <c r="G12" i="2" s="1"/>
  <c r="E12" i="2"/>
  <c r="K26" i="3"/>
  <c r="K31" i="3" s="1"/>
  <c r="I26" i="3"/>
  <c r="I31" i="3" s="1"/>
  <c r="G26" i="3"/>
  <c r="BD26" i="3" s="1"/>
  <c r="B12" i="2"/>
  <c r="A12" i="2"/>
  <c r="G31" i="3"/>
  <c r="C31" i="3"/>
  <c r="BG23" i="3"/>
  <c r="BF23" i="3"/>
  <c r="BE23" i="3"/>
  <c r="K23" i="3"/>
  <c r="I23" i="3"/>
  <c r="G23" i="3"/>
  <c r="BD23" i="3" s="1"/>
  <c r="BG22" i="3"/>
  <c r="BF22" i="3"/>
  <c r="BE22" i="3"/>
  <c r="K22" i="3"/>
  <c r="I22" i="3"/>
  <c r="G22" i="3"/>
  <c r="BD22" i="3" s="1"/>
  <c r="BG21" i="3"/>
  <c r="BF21" i="3"/>
  <c r="BE21" i="3"/>
  <c r="K21" i="3"/>
  <c r="K24" i="3" s="1"/>
  <c r="I21" i="3"/>
  <c r="I24" i="3" s="1"/>
  <c r="G21" i="3"/>
  <c r="BD21" i="3" s="1"/>
  <c r="B11" i="2"/>
  <c r="A11" i="2"/>
  <c r="E11" i="2"/>
  <c r="C24" i="3"/>
  <c r="BG18" i="3"/>
  <c r="BG19" i="3" s="1"/>
  <c r="I10" i="2" s="1"/>
  <c r="BF18" i="3"/>
  <c r="BE18" i="3"/>
  <c r="BD18" i="3"/>
  <c r="BD19" i="3" s="1"/>
  <c r="F10" i="2" s="1"/>
  <c r="K18" i="3"/>
  <c r="K19" i="3" s="1"/>
  <c r="I18" i="3"/>
  <c r="G18" i="3"/>
  <c r="BC18" i="3" s="1"/>
  <c r="BC19" i="3" s="1"/>
  <c r="E10" i="2" s="1"/>
  <c r="B10" i="2"/>
  <c r="A10" i="2"/>
  <c r="BF19" i="3"/>
  <c r="H10" i="2" s="1"/>
  <c r="BE19" i="3"/>
  <c r="G10" i="2" s="1"/>
  <c r="I19" i="3"/>
  <c r="G19" i="3"/>
  <c r="C19" i="3"/>
  <c r="BG15" i="3"/>
  <c r="BF15" i="3"/>
  <c r="BF16" i="3" s="1"/>
  <c r="H9" i="2" s="1"/>
  <c r="BE15" i="3"/>
  <c r="BE16" i="3" s="1"/>
  <c r="G9" i="2" s="1"/>
  <c r="BD15" i="3"/>
  <c r="K15" i="3"/>
  <c r="I15" i="3"/>
  <c r="G15" i="3"/>
  <c r="BC15" i="3" s="1"/>
  <c r="BG14" i="3"/>
  <c r="BF14" i="3"/>
  <c r="BE14" i="3"/>
  <c r="BD14" i="3"/>
  <c r="BD16" i="3" s="1"/>
  <c r="F9" i="2" s="1"/>
  <c r="K14" i="3"/>
  <c r="K16" i="3" s="1"/>
  <c r="I14" i="3"/>
  <c r="G14" i="3"/>
  <c r="BC14" i="3" s="1"/>
  <c r="B9" i="2"/>
  <c r="A9" i="2"/>
  <c r="I16" i="3"/>
  <c r="G16" i="3"/>
  <c r="C16" i="3"/>
  <c r="BG11" i="3"/>
  <c r="BF11" i="3"/>
  <c r="BF12" i="3" s="1"/>
  <c r="H8" i="2" s="1"/>
  <c r="BE11" i="3"/>
  <c r="BE12" i="3" s="1"/>
  <c r="G8" i="2" s="1"/>
  <c r="BD11" i="3"/>
  <c r="BD12" i="3" s="1"/>
  <c r="F8" i="2" s="1"/>
  <c r="K11" i="3"/>
  <c r="I11" i="3"/>
  <c r="G11" i="3"/>
  <c r="BC11" i="3" s="1"/>
  <c r="BC12" i="3" s="1"/>
  <c r="E8" i="2" s="1"/>
  <c r="B8" i="2"/>
  <c r="A8" i="2"/>
  <c r="BG12" i="3"/>
  <c r="I8" i="2" s="1"/>
  <c r="K12" i="3"/>
  <c r="I12" i="3"/>
  <c r="C12" i="3"/>
  <c r="BG8" i="3"/>
  <c r="BF8" i="3"/>
  <c r="BF9" i="3" s="1"/>
  <c r="H7" i="2" s="1"/>
  <c r="BE8" i="3"/>
  <c r="BD8" i="3"/>
  <c r="BD9" i="3" s="1"/>
  <c r="F7" i="2" s="1"/>
  <c r="K8" i="3"/>
  <c r="I8" i="3"/>
  <c r="I9" i="3" s="1"/>
  <c r="G8" i="3"/>
  <c r="BC8" i="3" s="1"/>
  <c r="BC9" i="3" s="1"/>
  <c r="E7" i="2" s="1"/>
  <c r="B7" i="2"/>
  <c r="A7" i="2"/>
  <c r="BG9" i="3"/>
  <c r="I7" i="2" s="1"/>
  <c r="BE9" i="3"/>
  <c r="G7" i="2" s="1"/>
  <c r="K9" i="3"/>
  <c r="G9" i="3"/>
  <c r="C9" i="3"/>
  <c r="C4" i="3"/>
  <c r="H3" i="3"/>
  <c r="C3" i="3"/>
  <c r="C2" i="2"/>
  <c r="C1" i="2"/>
  <c r="F33" i="1"/>
  <c r="G8" i="1"/>
  <c r="BG16" i="3" l="1"/>
  <c r="I9" i="2" s="1"/>
  <c r="BE24" i="3"/>
  <c r="G11" i="2" s="1"/>
  <c r="BF24" i="3"/>
  <c r="H11" i="2" s="1"/>
  <c r="BF31" i="3"/>
  <c r="H12" i="2" s="1"/>
  <c r="H17" i="2" s="1"/>
  <c r="C15" i="1" s="1"/>
  <c r="BG24" i="3"/>
  <c r="I11" i="2" s="1"/>
  <c r="I17" i="2" s="1"/>
  <c r="C20" i="1" s="1"/>
  <c r="BG31" i="3"/>
  <c r="I12" i="2" s="1"/>
  <c r="BF40" i="3"/>
  <c r="H14" i="2" s="1"/>
  <c r="G17" i="2"/>
  <c r="C14" i="1" s="1"/>
  <c r="G12" i="3"/>
  <c r="BC16" i="3"/>
  <c r="E9" i="2" s="1"/>
  <c r="E17" i="2" s="1"/>
  <c r="C16" i="1" s="1"/>
  <c r="G24" i="3"/>
  <c r="BD31" i="3"/>
  <c r="F12" i="2" s="1"/>
  <c r="G34" i="3"/>
  <c r="G43" i="3"/>
  <c r="G40" i="3"/>
  <c r="BD24" i="3"/>
  <c r="F11" i="2" s="1"/>
  <c r="BD40" i="3"/>
  <c r="F14" i="2" s="1"/>
  <c r="F17" i="2" l="1"/>
  <c r="C17" i="1" s="1"/>
  <c r="C18" i="1" s="1"/>
  <c r="C21" i="1" s="1"/>
  <c r="G22" i="2" l="1"/>
  <c r="I22" i="2" s="1"/>
  <c r="G14" i="1" s="1"/>
  <c r="G23" i="2"/>
  <c r="I23" i="2" s="1"/>
  <c r="G15" i="1" s="1"/>
  <c r="H24" i="2" l="1"/>
  <c r="G22" i="1" s="1"/>
  <c r="G21" i="1" s="1"/>
  <c r="C22" i="1" l="1"/>
  <c r="F30" i="1" s="1"/>
  <c r="F31" i="1"/>
  <c r="F34" i="1" s="1"/>
</calcChain>
</file>

<file path=xl/sharedStrings.xml><?xml version="1.0" encoding="utf-8"?>
<sst xmlns="http://schemas.openxmlformats.org/spreadsheetml/2006/main" count="216" uniqueCount="154">
  <si>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</si>
  <si>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</si>
  <si>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</si>
  <si>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</si>
  <si>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</si>
  <si>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</si>
  <si>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</si>
  <si>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</si>
  <si>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</si>
  <si>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</si>
  <si>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</si>
  <si>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</si>
  <si>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</si>
  <si>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</si>
  <si>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</si>
  <si>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</si>
  <si>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</si>
  <si>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</si>
  <si>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</si>
  <si>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</si>
  <si>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</si>
  <si>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</si>
  <si>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</si>
  <si>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</si>
  <si>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</si>
  <si>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</si>
  <si>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</si>
  <si>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</si>
  <si>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</si>
  <si>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</si>
  <si>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</si>
  <si>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</si>
  <si>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</si>
  <si>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</si>
  <si>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</si>
  <si>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</si>
  <si>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</si>
  <si>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</si>
  <si>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</si>
  <si>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</si>
  <si>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</si>
  <si>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</si>
  <si>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</si>
  <si>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</si>
  <si>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</si>
  <si>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</si>
  <si>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</si>
  <si>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</si>
  <si>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</si>
  <si>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</si>
  <si>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</si>
  <si>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</si>
  <si>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</si>
  <si>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</si>
  <si>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</si>
  <si>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</si>
  <si>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</si>
  <si>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</si>
  <si>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</si>
  <si>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</si>
  <si>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</si>
  <si>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</si>
  <si>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</si>
  <si>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</si>
  <si>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</si>
  <si>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</si>
  <si>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</si>
  <si>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demhmot / MJ</t>
  </si>
  <si>
    <t>demhmot celk.(t)</t>
  </si>
  <si>
    <t>Díl:</t>
  </si>
  <si>
    <t>1</t>
  </si>
  <si>
    <t>Zemní práce</t>
  </si>
  <si>
    <t>ks</t>
  </si>
  <si>
    <t>Celkem za</t>
  </si>
  <si>
    <t>Rekonstrukce altánů v zahradách Domova Čujkovova</t>
  </si>
  <si>
    <t>Zahradní altány včetně vybavení</t>
  </si>
  <si>
    <t>182 00-1111.R00</t>
  </si>
  <si>
    <t>Plošná úprava terénu, nerovnosti do 10 cm v rovině doplnění ornice, terénní úpravy</t>
  </si>
  <si>
    <t>soubor</t>
  </si>
  <si>
    <t>2</t>
  </si>
  <si>
    <t>Základy,zvláštní zakládání</t>
  </si>
  <si>
    <t>274 32-1411.R00</t>
  </si>
  <si>
    <t>Železobeton základových pasů C 25/30 (B 30)</t>
  </si>
  <si>
    <t>5</t>
  </si>
  <si>
    <t>Komunikace</t>
  </si>
  <si>
    <t>591 10-0020.RAA</t>
  </si>
  <si>
    <t>Plocha z dlažby zámkové, podklad štěrkopísek dlažba přírodní tloušťka 6 cm -dem +mtz</t>
  </si>
  <si>
    <t>m2</t>
  </si>
  <si>
    <t>564 45-1114.R00</t>
  </si>
  <si>
    <t>Podklad ze struskového štěrku tloušťky 18 cm (2x)</t>
  </si>
  <si>
    <t>91</t>
  </si>
  <si>
    <t>Doplňující práce na komunikaci</t>
  </si>
  <si>
    <t>917 86-2111.R00</t>
  </si>
  <si>
    <t>Osazení stojat. obrub. bet. s opěrou,lože z B 12,5 +SPC</t>
  </si>
  <si>
    <t>m</t>
  </si>
  <si>
    <t>762</t>
  </si>
  <si>
    <t>Konstrukce tesařské</t>
  </si>
  <si>
    <t>762 71-0010.RAA</t>
  </si>
  <si>
    <t>Prostorové vázané konstr. z řeziva plochy 120 cm2 vč.nátěru +SPC</t>
  </si>
  <si>
    <t>762 71-0012.RAI</t>
  </si>
  <si>
    <t>Prostorové vázané konstr. z řeziva plochy 224 cm2 vč.nátěru + SPC</t>
  </si>
  <si>
    <t>762 79-5000.R00</t>
  </si>
  <si>
    <t>Spojovací prostředky pro vázané konstrukce</t>
  </si>
  <si>
    <t>sada</t>
  </si>
  <si>
    <t>764</t>
  </si>
  <si>
    <t>Konstrukce klempířské</t>
  </si>
  <si>
    <t>764 32-3220.R00</t>
  </si>
  <si>
    <t>Oplechování okapů Pz, živičná krytina, rš 250 mm +SPC</t>
  </si>
  <si>
    <t>764 35-2201.R00</t>
  </si>
  <si>
    <t>Žlaby z Pz plechu podokapní půlkruhové, rš 250 mm +SPC</t>
  </si>
  <si>
    <t>764 35-2292.R00</t>
  </si>
  <si>
    <t>Montáž háků Pz půlkruhových+SPC</t>
  </si>
  <si>
    <t>kus</t>
  </si>
  <si>
    <t>764 35-2294.R00</t>
  </si>
  <si>
    <t>Montáž kotlíků  žlabů Pz +SPC</t>
  </si>
  <si>
    <t>764 45-4201.R00</t>
  </si>
  <si>
    <t>Odpadní trouby z Pz plechu, kruhové, D 75 mm +SPC, kolena,  objímky</t>
  </si>
  <si>
    <t>765</t>
  </si>
  <si>
    <t>Krytiny tvrdé</t>
  </si>
  <si>
    <t>765 51-1110.RT2</t>
  </si>
  <si>
    <t>Krytina ze živičného šindele, jedn. bednění ,  podkl.lepenka + SPC, nátěry</t>
  </si>
  <si>
    <t>766</t>
  </si>
  <si>
    <t>Konstrukce truhlářské - vybavení</t>
  </si>
  <si>
    <t>766 99-5669.R00</t>
  </si>
  <si>
    <t>Lavice dřevěná zahradní dl. do 250 cm,vč. opěradla atyp., nátěr,spoj.prostředky, řezivo sušené smrk</t>
  </si>
  <si>
    <t>766 42-1213.R00</t>
  </si>
  <si>
    <t>Obložení stěn palubkami smrk sušený, nosná kce, vč. nátěrů, +SPC a spoj . prostředků, madla</t>
  </si>
  <si>
    <t>mb</t>
  </si>
  <si>
    <t>766 69-1120.R00</t>
  </si>
  <si>
    <t>Montáž laťování - výplně, vč. nátěru  a SPC atyp</t>
  </si>
  <si>
    <t>775 55-1200.R00</t>
  </si>
  <si>
    <t>Položení palubových podlah šroubováním vč. roštu, nátěrů a spoj.prostředků</t>
  </si>
  <si>
    <t>767</t>
  </si>
  <si>
    <t>Konstrukce zámečnické</t>
  </si>
  <si>
    <t>767 99-5101.R00</t>
  </si>
  <si>
    <t>Montáž kovových atypických konstrukcí do 5 kg -kotevní prvky</t>
  </si>
  <si>
    <t>799</t>
  </si>
  <si>
    <t>Demontáže</t>
  </si>
  <si>
    <t>775 54-1800.RT1</t>
  </si>
  <si>
    <t>Demontáž podlah dřevěných vč.roštu</t>
  </si>
  <si>
    <t>766 41-1821.R00</t>
  </si>
  <si>
    <t>Demontáž obložení stěn palubkami</t>
  </si>
  <si>
    <t>765 36-1810.R00</t>
  </si>
  <si>
    <t>Demontáž šindelové krytiny, do suti s oplechováním</t>
  </si>
  <si>
    <t>762 71-1810.R00</t>
  </si>
  <si>
    <t>Demontáž vázaných konstrukcí hraněných do 120 cm2</t>
  </si>
  <si>
    <t>762 71-1820.R00</t>
  </si>
  <si>
    <t>Demontáž vázaných konstrukcí hraněných do 224 cm2</t>
  </si>
  <si>
    <t>765 71-8810.R00</t>
  </si>
  <si>
    <t>Demontáž základových a podklad.kcí</t>
  </si>
  <si>
    <t>765 71-8999.R00</t>
  </si>
  <si>
    <t>Naložení, odvoz a poplatek za sutě</t>
  </si>
  <si>
    <t>Provozní vlivy</t>
  </si>
  <si>
    <t>Zařízení staveniště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</si>
</sst>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#,##0\ &quot;Kč&quot;"/>
    <numFmt numFmtId="166" formatCode="0.0"/>
    <numFmt numFmtId="167" formatCode="#,##0.00000"/>
  </numFmts>
  <fonts count="20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2" fillId="2" borderId="6" xfId="0" applyNumberFormat="1" applyFont="1" applyFill="1" applyBorder="1"/>
    <xf numFmtId="49" fontId="0" fillId="2" borderId="7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8" xfId="0" applyNumberFormat="1" applyBorder="1" applyAlignment="1">
      <alignment horizontal="left"/>
    </xf>
    <xf numFmtId="0" fontId="0" fillId="0" borderId="13" xfId="0" applyNumberFormat="1" applyBorder="1"/>
    <xf numFmtId="0" fontId="0" fillId="0" borderId="12" xfId="0" applyNumberFormat="1" applyBorder="1"/>
    <xf numFmtId="0" fontId="0" fillId="0" borderId="14" xfId="0" applyNumberFormat="1" applyBorder="1"/>
    <xf numFmtId="0" fontId="0" fillId="0" borderId="0" xfId="0" applyNumberFormat="1"/>
    <xf numFmtId="3" fontId="0" fillId="0" borderId="14" xfId="0" applyNumberFormat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6" xfId="0" applyBorder="1"/>
    <xf numFmtId="0" fontId="0" fillId="0" borderId="0" xfId="0" applyBorder="1"/>
    <xf numFmtId="3" fontId="0" fillId="0" borderId="0" xfId="0" applyNumberFormat="1"/>
    <xf numFmtId="0" fontId="1" fillId="0" borderId="23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5" fillId="0" borderId="26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Continuous"/>
    </xf>
    <xf numFmtId="0" fontId="5" fillId="0" borderId="27" xfId="0" applyFont="1" applyBorder="1" applyAlignment="1">
      <alignment horizontal="centerContinuous"/>
    </xf>
    <xf numFmtId="0" fontId="0" fillId="0" borderId="27" xfId="0" applyBorder="1" applyAlignment="1">
      <alignment horizontal="centerContinuous"/>
    </xf>
    <xf numFmtId="0" fontId="0" fillId="0" borderId="29" xfId="0" applyBorder="1"/>
    <xf numFmtId="0" fontId="0" fillId="0" borderId="21" xfId="0" applyBorder="1"/>
    <xf numFmtId="3" fontId="0" fillId="0" borderId="30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3" fontId="0" fillId="0" borderId="15" xfId="0" applyNumberFormat="1" applyBorder="1"/>
    <xf numFmtId="0" fontId="0" fillId="0" borderId="16" xfId="0" applyBorder="1"/>
    <xf numFmtId="0" fontId="0" fillId="0" borderId="34" xfId="0" applyBorder="1"/>
    <xf numFmtId="0" fontId="0" fillId="0" borderId="35" xfId="0" applyBorder="1"/>
    <xf numFmtId="0" fontId="7" fillId="0" borderId="17" xfId="0" applyFon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3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7" xfId="0" applyFont="1" applyFill="1" applyBorder="1"/>
    <xf numFmtId="0" fontId="6" fillId="0" borderId="38" xfId="0" applyFont="1" applyFill="1" applyBorder="1"/>
    <xf numFmtId="0" fontId="6" fillId="0" borderId="40" xfId="0" applyFont="1" applyFill="1" applyBorder="1"/>
    <xf numFmtId="165" fontId="6" fillId="0" borderId="38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49" fontId="5" fillId="0" borderId="26" xfId="0" applyNumberFormat="1" applyFont="1" applyFill="1" applyBorder="1"/>
    <xf numFmtId="0" fontId="5" fillId="0" borderId="27" xfId="0" applyFont="1" applyFill="1" applyBorder="1"/>
    <xf numFmtId="0" fontId="5" fillId="0" borderId="2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9" xfId="0" applyNumberFormat="1" applyFont="1" applyFill="1" applyBorder="1"/>
    <xf numFmtId="0" fontId="5" fillId="0" borderId="26" xfId="0" applyFont="1" applyFill="1" applyBorder="1"/>
    <xf numFmtId="3" fontId="5" fillId="0" borderId="28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1" xfId="0" applyFont="1" applyFill="1" applyBorder="1"/>
    <xf numFmtId="0" fontId="11" fillId="0" borderId="32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33" xfId="0" applyFont="1" applyFill="1" applyBorder="1" applyAlignment="1">
      <alignment horizontal="center"/>
    </xf>
    <xf numFmtId="4" fontId="12" fillId="0" borderId="32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5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3" fontId="7" fillId="0" borderId="34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0" fillId="0" borderId="37" xfId="0" applyFill="1" applyBorder="1"/>
    <xf numFmtId="0" fontId="5" fillId="0" borderId="38" xfId="0" applyFont="1" applyFill="1" applyBorder="1"/>
    <xf numFmtId="0" fontId="0" fillId="0" borderId="38" xfId="0" applyFill="1" applyBorder="1"/>
    <xf numFmtId="4" fontId="0" fillId="0" borderId="59" xfId="0" applyNumberFormat="1" applyFill="1" applyBorder="1"/>
    <xf numFmtId="4" fontId="0" fillId="0" borderId="37" xfId="0" applyNumberFormat="1" applyFill="1" applyBorder="1"/>
    <xf numFmtId="4" fontId="0" fillId="0" borderId="38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9" fillId="0" borderId="44" xfId="1" applyFont="1" applyBorder="1" applyAlignment="1">
      <alignment horizontal="center"/>
    </xf>
    <xf numFmtId="0" fontId="9" fillId="0" borderId="44" xfId="1" applyBorder="1" applyAlignment="1">
      <alignment horizontal="left"/>
    </xf>
    <xf numFmtId="0" fontId="9" fillId="0" borderId="45" xfId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16" fillId="0" borderId="57" xfId="1" applyFont="1" applyFill="1" applyBorder="1"/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8" fillId="0" borderId="60" xfId="1" applyNumberFormat="1" applyFont="1" applyFill="1" applyBorder="1"/>
    <xf numFmtId="0" fontId="17" fillId="0" borderId="0" xfId="1" applyFont="1"/>
    <xf numFmtId="0" fontId="7" fillId="0" borderId="53" xfId="1" applyFont="1" applyFill="1" applyBorder="1" applyAlignment="1">
      <alignment horizontal="center"/>
    </xf>
    <xf numFmtId="49" fontId="7" fillId="0" borderId="53" xfId="1" applyNumberFormat="1" applyFont="1" applyFill="1" applyBorder="1" applyAlignment="1">
      <alignment horizontal="left"/>
    </xf>
    <xf numFmtId="0" fontId="7" fillId="0" borderId="53" xfId="1" applyFont="1" applyFill="1" applyBorder="1" applyAlignment="1">
      <alignment wrapText="1"/>
    </xf>
    <xf numFmtId="49" fontId="7" fillId="0" borderId="53" xfId="1" applyNumberFormat="1" applyFont="1" applyFill="1" applyBorder="1" applyAlignment="1">
      <alignment horizontal="center" shrinkToFit="1"/>
    </xf>
    <xf numFmtId="4" fontId="7" fillId="0" borderId="53" xfId="1" applyNumberFormat="1" applyFont="1" applyFill="1" applyBorder="1" applyAlignment="1">
      <alignment horizontal="right"/>
    </xf>
    <xf numFmtId="4" fontId="7" fillId="0" borderId="53" xfId="1" applyNumberFormat="1" applyFont="1" applyFill="1" applyBorder="1"/>
    <xf numFmtId="167" fontId="7" fillId="0" borderId="53" xfId="1" applyNumberFormat="1" applyFont="1" applyFill="1" applyBorder="1"/>
    <xf numFmtId="0" fontId="9" fillId="0" borderId="61" xfId="1" applyFill="1" applyBorder="1" applyAlignment="1">
      <alignment horizontal="center"/>
    </xf>
    <xf numFmtId="49" fontId="3" fillId="0" borderId="61" xfId="1" applyNumberFormat="1" applyFont="1" applyFill="1" applyBorder="1" applyAlignment="1">
      <alignment horizontal="left"/>
    </xf>
    <xf numFmtId="0" fontId="3" fillId="0" borderId="61" xfId="1" applyFont="1" applyFill="1" applyBorder="1"/>
    <xf numFmtId="4" fontId="9" fillId="0" borderId="61" xfId="1" applyNumberFormat="1" applyFill="1" applyBorder="1" applyAlignment="1">
      <alignment horizontal="right"/>
    </xf>
    <xf numFmtId="4" fontId="5" fillId="0" borderId="61" xfId="1" applyNumberFormat="1" applyFont="1" applyFill="1" applyBorder="1"/>
    <xf numFmtId="0" fontId="5" fillId="0" borderId="61" xfId="1" applyFont="1" applyFill="1" applyBorder="1"/>
    <xf numFmtId="167" fontId="5" fillId="0" borderId="61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6" xfId="0" applyNumberFormat="1" applyFont="1" applyFill="1" applyBorder="1"/>
    <xf numFmtId="3" fontId="7" fillId="0" borderId="7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 shrinkToFit="1"/>
    </xf>
    <xf numFmtId="0" fontId="9" fillId="0" borderId="49" xfId="1" applyFont="1" applyBorder="1" applyAlignment="1">
      <alignment horizontal="left" shrinkToFit="1"/>
    </xf>
    <xf numFmtId="3" fontId="5" fillId="0" borderId="38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0" fontId="9" fillId="0" borderId="48" xfId="1" applyBorder="1" applyAlignment="1">
      <alignment horizontal="left" shrinkToFit="1"/>
    </xf>
    <xf numFmtId="0" fontId="9" fillId="0" borderId="49" xfId="1" applyBorder="1" applyAlignment="1">
      <alignment horizontal="left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J28" sqref="J28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6" t="s">
        <v>3</v>
      </c>
      <c r="G3" s="7"/>
    </row>
    <row r="4" spans="1:57" ht="12.95" customHeight="1" x14ac:dyDescent="0.2">
      <c r="A4" s="8"/>
      <c r="B4" s="9"/>
      <c r="C4" s="10" t="s">
        <v>75</v>
      </c>
      <c r="D4" s="11"/>
      <c r="E4" s="11"/>
      <c r="F4" s="12"/>
      <c r="G4" s="13"/>
    </row>
    <row r="5" spans="1:57" ht="12.95" customHeight="1" x14ac:dyDescent="0.2">
      <c r="A5" s="14" t="s">
        <v>5</v>
      </c>
      <c r="B5" s="15"/>
      <c r="C5" s="16" t="s">
        <v>6</v>
      </c>
      <c r="D5" s="16"/>
      <c r="E5" s="16"/>
      <c r="F5" s="17" t="s">
        <v>7</v>
      </c>
      <c r="G5" s="18"/>
    </row>
    <row r="6" spans="1:57" ht="12.95" customHeight="1" x14ac:dyDescent="0.2">
      <c r="A6" s="8"/>
      <c r="B6" s="9"/>
      <c r="C6" s="10" t="s">
        <v>74</v>
      </c>
      <c r="D6" s="11"/>
      <c r="E6" s="11"/>
      <c r="F6" s="19"/>
      <c r="G6" s="13"/>
    </row>
    <row r="7" spans="1:57" x14ac:dyDescent="0.2">
      <c r="A7" s="14" t="s">
        <v>8</v>
      </c>
      <c r="B7" s="16"/>
      <c r="C7" s="175"/>
      <c r="D7" s="176"/>
      <c r="E7" s="20" t="s">
        <v>9</v>
      </c>
      <c r="F7" s="21"/>
      <c r="G7" s="22">
        <v>0</v>
      </c>
      <c r="H7" s="23"/>
      <c r="I7" s="23"/>
    </row>
    <row r="8" spans="1:57" x14ac:dyDescent="0.2">
      <c r="A8" s="14" t="s">
        <v>10</v>
      </c>
      <c r="B8" s="16"/>
      <c r="C8" s="175"/>
      <c r="D8" s="176"/>
      <c r="E8" s="17" t="s">
        <v>11</v>
      </c>
      <c r="F8" s="16"/>
      <c r="G8" s="24">
        <f>IF(PocetMJ=0,,ROUND((F30+F32)/PocetMJ,1))</f>
        <v>0</v>
      </c>
    </row>
    <row r="9" spans="1:57" x14ac:dyDescent="0.2">
      <c r="A9" s="25" t="s">
        <v>12</v>
      </c>
      <c r="B9" s="26"/>
      <c r="C9" s="26"/>
      <c r="D9" s="26"/>
      <c r="E9" s="27" t="s">
        <v>13</v>
      </c>
      <c r="F9" s="26"/>
      <c r="G9" s="28"/>
    </row>
    <row r="10" spans="1:57" x14ac:dyDescent="0.2">
      <c r="A10" s="29" t="s">
        <v>14</v>
      </c>
      <c r="B10" s="30"/>
      <c r="C10" s="30"/>
      <c r="D10" s="30"/>
      <c r="E10" s="12" t="s">
        <v>15</v>
      </c>
      <c r="F10" s="30"/>
      <c r="G10" s="13"/>
      <c r="BA10" s="31"/>
      <c r="BB10" s="31"/>
      <c r="BC10" s="31"/>
      <c r="BD10" s="31"/>
      <c r="BE10" s="31"/>
    </row>
    <row r="11" spans="1:57" x14ac:dyDescent="0.2">
      <c r="A11" s="29"/>
      <c r="B11" s="30"/>
      <c r="C11" s="30"/>
      <c r="D11" s="30"/>
      <c r="E11" s="177"/>
      <c r="F11" s="178"/>
      <c r="G11" s="179"/>
    </row>
    <row r="12" spans="1:57" ht="28.5" customHeight="1" thickBot="1" x14ac:dyDescent="0.25">
      <c r="A12" s="32" t="s">
        <v>16</v>
      </c>
      <c r="B12" s="33"/>
      <c r="C12" s="33"/>
      <c r="D12" s="33"/>
      <c r="E12" s="34"/>
      <c r="F12" s="34"/>
      <c r="G12" s="35"/>
    </row>
    <row r="13" spans="1:57" ht="17.25" customHeight="1" thickBot="1" x14ac:dyDescent="0.25">
      <c r="A13" s="36" t="s">
        <v>17</v>
      </c>
      <c r="B13" s="37"/>
      <c r="C13" s="38"/>
      <c r="D13" s="39" t="s">
        <v>18</v>
      </c>
      <c r="E13" s="40"/>
      <c r="F13" s="40"/>
      <c r="G13" s="38"/>
    </row>
    <row r="14" spans="1:57" ht="15.95" customHeight="1" x14ac:dyDescent="0.2">
      <c r="A14" s="41"/>
      <c r="B14" s="42" t="s">
        <v>19</v>
      </c>
      <c r="C14" s="43">
        <f>Dodavka</f>
        <v>0</v>
      </c>
      <c r="D14" s="44" t="str">
        <f>Rekapitulace!A22</f>
        <v>Provozní vlivy</v>
      </c>
      <c r="E14" s="45"/>
      <c r="F14" s="46"/>
      <c r="G14" s="43">
        <f>Rekapitulace!I22</f>
        <v>0</v>
      </c>
    </row>
    <row r="15" spans="1:57" ht="15.95" customHeight="1" x14ac:dyDescent="0.2">
      <c r="A15" s="41" t="s">
        <v>20</v>
      </c>
      <c r="B15" s="42" t="s">
        <v>21</v>
      </c>
      <c r="C15" s="43">
        <f>Mont</f>
        <v>0</v>
      </c>
      <c r="D15" s="25" t="str">
        <f>Rekapitulace!A23</f>
        <v>Zařízení staveniště</v>
      </c>
      <c r="E15" s="47"/>
      <c r="F15" s="48"/>
      <c r="G15" s="43">
        <f>Rekapitulace!I23</f>
        <v>0</v>
      </c>
    </row>
    <row r="16" spans="1:57" ht="15.95" customHeight="1" x14ac:dyDescent="0.2">
      <c r="A16" s="41" t="s">
        <v>22</v>
      </c>
      <c r="B16" s="42" t="s">
        <v>23</v>
      </c>
      <c r="C16" s="43">
        <f>HSV</f>
        <v>0</v>
      </c>
      <c r="D16" s="25"/>
      <c r="E16" s="47"/>
      <c r="F16" s="48"/>
      <c r="G16" s="43"/>
    </row>
    <row r="17" spans="1:7" ht="15.95" customHeight="1" x14ac:dyDescent="0.2">
      <c r="A17" s="49" t="s">
        <v>24</v>
      </c>
      <c r="B17" s="42" t="s">
        <v>25</v>
      </c>
      <c r="C17" s="43">
        <f>PSV</f>
        <v>0</v>
      </c>
      <c r="D17" s="25"/>
      <c r="E17" s="47"/>
      <c r="F17" s="48"/>
      <c r="G17" s="43"/>
    </row>
    <row r="18" spans="1:7" ht="15.95" customHeight="1" x14ac:dyDescent="0.2">
      <c r="A18" s="50" t="s">
        <v>26</v>
      </c>
      <c r="B18" s="42"/>
      <c r="C18" s="43">
        <f>SUM(C14:C17)</f>
        <v>0</v>
      </c>
      <c r="D18" s="51"/>
      <c r="E18" s="47"/>
      <c r="F18" s="48"/>
      <c r="G18" s="43"/>
    </row>
    <row r="19" spans="1:7" ht="15.95" customHeight="1" x14ac:dyDescent="0.2">
      <c r="A19" s="50"/>
      <c r="B19" s="42"/>
      <c r="C19" s="43"/>
      <c r="D19" s="25"/>
      <c r="E19" s="47"/>
      <c r="F19" s="48"/>
      <c r="G19" s="43"/>
    </row>
    <row r="20" spans="1:7" ht="15.95" customHeight="1" x14ac:dyDescent="0.2">
      <c r="A20" s="50" t="s">
        <v>27</v>
      </c>
      <c r="B20" s="42"/>
      <c r="C20" s="43">
        <f>HZS</f>
        <v>0</v>
      </c>
      <c r="D20" s="25"/>
      <c r="E20" s="47"/>
      <c r="F20" s="48"/>
      <c r="G20" s="43"/>
    </row>
    <row r="21" spans="1:7" ht="15.95" customHeight="1" x14ac:dyDescent="0.2">
      <c r="A21" s="29" t="s">
        <v>28</v>
      </c>
      <c r="B21" s="30"/>
      <c r="C21" s="43">
        <f>C18+C20</f>
        <v>0</v>
      </c>
      <c r="D21" s="25" t="s">
        <v>29</v>
      </c>
      <c r="E21" s="47"/>
      <c r="F21" s="48"/>
      <c r="G21" s="43">
        <f>G22-SUM(G14:G20)</f>
        <v>0</v>
      </c>
    </row>
    <row r="22" spans="1:7" ht="15.95" customHeight="1" thickBot="1" x14ac:dyDescent="0.25">
      <c r="A22" s="25" t="s">
        <v>30</v>
      </c>
      <c r="B22" s="26"/>
      <c r="C22" s="52">
        <f>C21+G22</f>
        <v>0</v>
      </c>
      <c r="D22" s="53" t="s">
        <v>31</v>
      </c>
      <c r="E22" s="54"/>
      <c r="F22" s="55"/>
      <c r="G22" s="43">
        <f>VRN</f>
        <v>0</v>
      </c>
    </row>
    <row r="23" spans="1:7" x14ac:dyDescent="0.2">
      <c r="A23" s="3" t="s">
        <v>32</v>
      </c>
      <c r="B23" s="5"/>
      <c r="C23" s="6" t="s">
        <v>33</v>
      </c>
      <c r="D23" s="5"/>
      <c r="E23" s="6" t="s">
        <v>34</v>
      </c>
      <c r="F23" s="5"/>
      <c r="G23" s="7"/>
    </row>
    <row r="24" spans="1:7" x14ac:dyDescent="0.2">
      <c r="A24" s="14"/>
      <c r="B24" s="16"/>
      <c r="C24" s="17" t="s">
        <v>35</v>
      </c>
      <c r="D24" s="16"/>
      <c r="E24" s="17" t="s">
        <v>35</v>
      </c>
      <c r="F24" s="16"/>
      <c r="G24" s="18"/>
    </row>
    <row r="25" spans="1:7" x14ac:dyDescent="0.2">
      <c r="A25" s="29" t="s">
        <v>36</v>
      </c>
      <c r="B25" s="56"/>
      <c r="C25" s="12" t="s">
        <v>36</v>
      </c>
      <c r="D25" s="30"/>
      <c r="E25" s="12" t="s">
        <v>36</v>
      </c>
      <c r="F25" s="30"/>
      <c r="G25" s="13"/>
    </row>
    <row r="26" spans="1:7" x14ac:dyDescent="0.2">
      <c r="A26" s="29"/>
      <c r="B26" s="57"/>
      <c r="C26" s="12" t="s">
        <v>37</v>
      </c>
      <c r="D26" s="30"/>
      <c r="E26" s="12" t="s">
        <v>38</v>
      </c>
      <c r="F26" s="30"/>
      <c r="G26" s="13"/>
    </row>
    <row r="27" spans="1:7" x14ac:dyDescent="0.2">
      <c r="A27" s="29"/>
      <c r="B27" s="30"/>
      <c r="C27" s="12"/>
      <c r="D27" s="30"/>
      <c r="E27" s="12"/>
      <c r="F27" s="30"/>
      <c r="G27" s="13"/>
    </row>
    <row r="28" spans="1:7" ht="97.5" customHeight="1" x14ac:dyDescent="0.2">
      <c r="A28" s="29"/>
      <c r="B28" s="30"/>
      <c r="C28" s="12"/>
      <c r="D28" s="30"/>
      <c r="E28" s="12"/>
      <c r="F28" s="30"/>
      <c r="G28" s="13"/>
    </row>
    <row r="29" spans="1:7" x14ac:dyDescent="0.2">
      <c r="A29" s="14" t="s">
        <v>39</v>
      </c>
      <c r="B29" s="16"/>
      <c r="C29" s="58">
        <v>0</v>
      </c>
      <c r="D29" s="16" t="s">
        <v>40</v>
      </c>
      <c r="E29" s="17"/>
      <c r="F29" s="59"/>
      <c r="G29" s="18"/>
    </row>
    <row r="30" spans="1:7" x14ac:dyDescent="0.2">
      <c r="A30" s="14" t="s">
        <v>39</v>
      </c>
      <c r="B30" s="16"/>
      <c r="C30" s="58">
        <v>15</v>
      </c>
      <c r="D30" s="16" t="s">
        <v>40</v>
      </c>
      <c r="E30" s="17"/>
      <c r="F30" s="59">
        <f>C22</f>
        <v>0</v>
      </c>
      <c r="G30" s="18"/>
    </row>
    <row r="31" spans="1:7" x14ac:dyDescent="0.2">
      <c r="A31" s="14" t="s">
        <v>41</v>
      </c>
      <c r="B31" s="16"/>
      <c r="C31" s="58">
        <v>15</v>
      </c>
      <c r="D31" s="16" t="s">
        <v>40</v>
      </c>
      <c r="E31" s="17"/>
      <c r="F31" s="60">
        <f>ROUND(PRODUCT(F30,C31/100),1)</f>
        <v>0</v>
      </c>
      <c r="G31" s="28"/>
    </row>
    <row r="32" spans="1:7" x14ac:dyDescent="0.2">
      <c r="A32" s="14" t="s">
        <v>39</v>
      </c>
      <c r="B32" s="16"/>
      <c r="C32" s="58">
        <v>21</v>
      </c>
      <c r="D32" s="16" t="s">
        <v>40</v>
      </c>
      <c r="E32" s="17"/>
      <c r="F32" s="59">
        <v>0</v>
      </c>
      <c r="G32" s="18"/>
    </row>
    <row r="33" spans="1:8" x14ac:dyDescent="0.2">
      <c r="A33" s="14" t="s">
        <v>41</v>
      </c>
      <c r="B33" s="16"/>
      <c r="C33" s="58">
        <v>21</v>
      </c>
      <c r="D33" s="16" t="s">
        <v>40</v>
      </c>
      <c r="E33" s="17"/>
      <c r="F33" s="60">
        <f>ROUND(PRODUCT(F32,C33/100),1)</f>
        <v>0</v>
      </c>
      <c r="G33" s="28"/>
    </row>
    <row r="34" spans="1:8" s="66" customFormat="1" ht="19.5" customHeight="1" thickBot="1" x14ac:dyDescent="0.3">
      <c r="A34" s="61" t="s">
        <v>42</v>
      </c>
      <c r="B34" s="62"/>
      <c r="C34" s="62"/>
      <c r="D34" s="62"/>
      <c r="E34" s="63"/>
      <c r="F34" s="64">
        <f>CEILING(SUM(F29:F33),IF(SUM(F29:F33)&gt;=0,1,-1))</f>
        <v>0</v>
      </c>
      <c r="G34" s="65"/>
    </row>
    <row r="36" spans="1:8" x14ac:dyDescent="0.2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 x14ac:dyDescent="0.2">
      <c r="A37" s="67"/>
      <c r="B37" s="180"/>
      <c r="C37" s="180"/>
      <c r="D37" s="180"/>
      <c r="E37" s="180"/>
      <c r="F37" s="180"/>
      <c r="G37" s="180"/>
      <c r="H37" t="s">
        <v>4</v>
      </c>
    </row>
    <row r="38" spans="1:8" ht="12.75" customHeight="1" x14ac:dyDescent="0.2">
      <c r="A38" s="68"/>
      <c r="B38" s="180"/>
      <c r="C38" s="180"/>
      <c r="D38" s="180"/>
      <c r="E38" s="180"/>
      <c r="F38" s="180"/>
      <c r="G38" s="180"/>
      <c r="H38" t="s">
        <v>4</v>
      </c>
    </row>
    <row r="39" spans="1:8" x14ac:dyDescent="0.2">
      <c r="A39" s="68"/>
      <c r="B39" s="180"/>
      <c r="C39" s="180"/>
      <c r="D39" s="180"/>
      <c r="E39" s="180"/>
      <c r="F39" s="180"/>
      <c r="G39" s="180"/>
      <c r="H39" t="s">
        <v>4</v>
      </c>
    </row>
    <row r="40" spans="1:8" x14ac:dyDescent="0.2">
      <c r="A40" s="68"/>
      <c r="B40" s="180"/>
      <c r="C40" s="180"/>
      <c r="D40" s="180"/>
      <c r="E40" s="180"/>
      <c r="F40" s="180"/>
      <c r="G40" s="180"/>
      <c r="H40" t="s">
        <v>4</v>
      </c>
    </row>
    <row r="41" spans="1:8" x14ac:dyDescent="0.2">
      <c r="A41" s="68"/>
      <c r="B41" s="180"/>
      <c r="C41" s="180"/>
      <c r="D41" s="180"/>
      <c r="E41" s="180"/>
      <c r="F41" s="180"/>
      <c r="G41" s="180"/>
      <c r="H41" t="s">
        <v>4</v>
      </c>
    </row>
    <row r="42" spans="1:8" x14ac:dyDescent="0.2">
      <c r="A42" s="68"/>
      <c r="B42" s="180"/>
      <c r="C42" s="180"/>
      <c r="D42" s="180"/>
      <c r="E42" s="180"/>
      <c r="F42" s="180"/>
      <c r="G42" s="180"/>
      <c r="H42" t="s">
        <v>4</v>
      </c>
    </row>
    <row r="43" spans="1:8" x14ac:dyDescent="0.2">
      <c r="A43" s="68"/>
      <c r="B43" s="180"/>
      <c r="C43" s="180"/>
      <c r="D43" s="180"/>
      <c r="E43" s="180"/>
      <c r="F43" s="180"/>
      <c r="G43" s="180"/>
      <c r="H43" t="s">
        <v>4</v>
      </c>
    </row>
    <row r="44" spans="1:8" x14ac:dyDescent="0.2">
      <c r="A44" s="68"/>
      <c r="B44" s="180"/>
      <c r="C44" s="180"/>
      <c r="D44" s="180"/>
      <c r="E44" s="180"/>
      <c r="F44" s="180"/>
      <c r="G44" s="180"/>
      <c r="H44" t="s">
        <v>4</v>
      </c>
    </row>
    <row r="45" spans="1:8" x14ac:dyDescent="0.2">
      <c r="A45" s="68"/>
      <c r="B45" s="180"/>
      <c r="C45" s="180"/>
      <c r="D45" s="180"/>
      <c r="E45" s="180"/>
      <c r="F45" s="180"/>
      <c r="G45" s="180"/>
      <c r="H45" t="s">
        <v>4</v>
      </c>
    </row>
    <row r="46" spans="1:8" x14ac:dyDescent="0.2">
      <c r="B46" s="174"/>
      <c r="C46" s="174"/>
      <c r="D46" s="174"/>
      <c r="E46" s="174"/>
      <c r="F46" s="174"/>
      <c r="G46" s="174"/>
    </row>
    <row r="47" spans="1:8" x14ac:dyDescent="0.2">
      <c r="B47" s="174"/>
      <c r="C47" s="174"/>
      <c r="D47" s="174"/>
      <c r="E47" s="174"/>
      <c r="F47" s="174"/>
      <c r="G47" s="174"/>
    </row>
    <row r="48" spans="1:8" x14ac:dyDescent="0.2">
      <c r="B48" s="174"/>
      <c r="C48" s="174"/>
      <c r="D48" s="174"/>
      <c r="E48" s="174"/>
      <c r="F48" s="174"/>
      <c r="G48" s="174"/>
    </row>
    <row r="49" spans="2:7" x14ac:dyDescent="0.2">
      <c r="B49" s="174"/>
      <c r="C49" s="174"/>
      <c r="D49" s="174"/>
      <c r="E49" s="174"/>
      <c r="F49" s="174"/>
      <c r="G49" s="174"/>
    </row>
    <row r="50" spans="2:7" x14ac:dyDescent="0.2">
      <c r="B50" s="174"/>
      <c r="C50" s="174"/>
      <c r="D50" s="174"/>
      <c r="E50" s="174"/>
      <c r="F50" s="174"/>
      <c r="G50" s="174"/>
    </row>
    <row r="51" spans="2:7" x14ac:dyDescent="0.2">
      <c r="B51" s="174"/>
      <c r="C51" s="174"/>
      <c r="D51" s="174"/>
      <c r="E51" s="174"/>
      <c r="F51" s="174"/>
      <c r="G51" s="174"/>
    </row>
    <row r="52" spans="2:7" x14ac:dyDescent="0.2">
      <c r="B52" s="174"/>
      <c r="C52" s="174"/>
      <c r="D52" s="174"/>
      <c r="E52" s="174"/>
      <c r="F52" s="174"/>
      <c r="G52" s="174"/>
    </row>
    <row r="53" spans="2:7" x14ac:dyDescent="0.2">
      <c r="B53" s="174"/>
      <c r="C53" s="174"/>
      <c r="D53" s="174"/>
      <c r="E53" s="174"/>
      <c r="F53" s="174"/>
      <c r="G53" s="174"/>
    </row>
    <row r="54" spans="2:7" x14ac:dyDescent="0.2">
      <c r="B54" s="174"/>
      <c r="C54" s="174"/>
      <c r="D54" s="174"/>
      <c r="E54" s="174"/>
      <c r="F54" s="174"/>
      <c r="G54" s="174"/>
    </row>
    <row r="55" spans="2:7" x14ac:dyDescent="0.2">
      <c r="B55" s="174"/>
      <c r="C55" s="174"/>
      <c r="D55" s="174"/>
      <c r="E55" s="174"/>
      <c r="F55" s="174"/>
      <c r="G55" s="174"/>
    </row>
  </sheetData>
  <mergeCells count="14">
    <mergeCell ref="B47:G47"/>
    <mergeCell ref="C7:D7"/>
    <mergeCell ref="C8:D8"/>
    <mergeCell ref="E11:G11"/>
    <mergeCell ref="B37:G45"/>
    <mergeCell ref="B46:G46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5"/>
  <sheetViews>
    <sheetView workbookViewId="0">
      <selection activeCell="H24" sqref="H24:I24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181" t="s">
        <v>5</v>
      </c>
      <c r="B1" s="182"/>
      <c r="C1" s="69" t="str">
        <f>CONCATENATE(cislostavby," ",nazevstavby)</f>
        <v xml:space="preserve"> Rekonstrukce altánů v zahradách Domova Čujkovova</v>
      </c>
      <c r="D1" s="70"/>
      <c r="E1" s="71"/>
      <c r="F1" s="70"/>
      <c r="G1" s="72"/>
      <c r="H1" s="73"/>
      <c r="I1" s="74"/>
    </row>
    <row r="2" spans="1:9" ht="13.5" thickBot="1" x14ac:dyDescent="0.25">
      <c r="A2" s="183" t="s">
        <v>1</v>
      </c>
      <c r="B2" s="184"/>
      <c r="C2" s="75" t="str">
        <f>CONCATENATE(cisloobjektu," ",nazevobjektu)</f>
        <v xml:space="preserve"> Zahradní altány včetně vybavení</v>
      </c>
      <c r="D2" s="76"/>
      <c r="E2" s="77"/>
      <c r="F2" s="76"/>
      <c r="G2" s="185"/>
      <c r="H2" s="185"/>
      <c r="I2" s="186"/>
    </row>
    <row r="3" spans="1:9" ht="13.5" thickTop="1" x14ac:dyDescent="0.2"/>
    <row r="4" spans="1:9" ht="19.5" customHeight="1" x14ac:dyDescent="0.25">
      <c r="A4" s="78" t="s">
        <v>44</v>
      </c>
      <c r="B4" s="1"/>
      <c r="C4" s="1"/>
      <c r="D4" s="1"/>
      <c r="E4" s="1"/>
      <c r="F4" s="1"/>
      <c r="G4" s="1"/>
      <c r="H4" s="1"/>
      <c r="I4" s="1"/>
    </row>
    <row r="5" spans="1:9" ht="13.5" thickBot="1" x14ac:dyDescent="0.25"/>
    <row r="6" spans="1:9" s="30" customFormat="1" ht="13.5" thickBot="1" x14ac:dyDescent="0.25">
      <c r="A6" s="79"/>
      <c r="B6" s="80" t="s">
        <v>45</v>
      </c>
      <c r="C6" s="80"/>
      <c r="D6" s="81"/>
      <c r="E6" s="82" t="s">
        <v>46</v>
      </c>
      <c r="F6" s="83" t="s">
        <v>47</v>
      </c>
      <c r="G6" s="83" t="s">
        <v>48</v>
      </c>
      <c r="H6" s="83" t="s">
        <v>49</v>
      </c>
      <c r="I6" s="84" t="s">
        <v>27</v>
      </c>
    </row>
    <row r="7" spans="1:9" s="30" customFormat="1" x14ac:dyDescent="0.2">
      <c r="A7" s="170" t="str">
        <f>Položky!B7</f>
        <v>1</v>
      </c>
      <c r="B7" s="85" t="str">
        <f>Položky!C7</f>
        <v>Zemní práce</v>
      </c>
      <c r="C7" s="86"/>
      <c r="D7" s="87"/>
      <c r="E7" s="171">
        <f>Položky!BC9</f>
        <v>0</v>
      </c>
      <c r="F7" s="172">
        <f>Položky!BD9</f>
        <v>0</v>
      </c>
      <c r="G7" s="172">
        <f>Položky!BE9</f>
        <v>0</v>
      </c>
      <c r="H7" s="172">
        <f>Položky!BF9</f>
        <v>0</v>
      </c>
      <c r="I7" s="173">
        <f>Položky!BG9</f>
        <v>0</v>
      </c>
    </row>
    <row r="8" spans="1:9" s="30" customFormat="1" x14ac:dyDescent="0.2">
      <c r="A8" s="170" t="str">
        <f>Položky!B10</f>
        <v>2</v>
      </c>
      <c r="B8" s="85" t="str">
        <f>Položky!C10</f>
        <v>Základy,zvláštní zakládání</v>
      </c>
      <c r="C8" s="86"/>
      <c r="D8" s="87"/>
      <c r="E8" s="171">
        <f>Položky!BC12</f>
        <v>0</v>
      </c>
      <c r="F8" s="172">
        <f>Položky!BD12</f>
        <v>0</v>
      </c>
      <c r="G8" s="172">
        <f>Položky!BE12</f>
        <v>0</v>
      </c>
      <c r="H8" s="172">
        <f>Položky!BF12</f>
        <v>0</v>
      </c>
      <c r="I8" s="173">
        <f>Položky!BG12</f>
        <v>0</v>
      </c>
    </row>
    <row r="9" spans="1:9" s="30" customFormat="1" x14ac:dyDescent="0.2">
      <c r="A9" s="170" t="str">
        <f>Položky!B13</f>
        <v>5</v>
      </c>
      <c r="B9" s="85" t="str">
        <f>Položky!C13</f>
        <v>Komunikace</v>
      </c>
      <c r="C9" s="86"/>
      <c r="D9" s="87"/>
      <c r="E9" s="171">
        <f>Položky!BC16</f>
        <v>0</v>
      </c>
      <c r="F9" s="172">
        <f>Položky!BD16</f>
        <v>0</v>
      </c>
      <c r="G9" s="172">
        <f>Položky!BE16</f>
        <v>0</v>
      </c>
      <c r="H9" s="172">
        <f>Položky!BF16</f>
        <v>0</v>
      </c>
      <c r="I9" s="173">
        <f>Položky!BG16</f>
        <v>0</v>
      </c>
    </row>
    <row r="10" spans="1:9" s="30" customFormat="1" x14ac:dyDescent="0.2">
      <c r="A10" s="170" t="str">
        <f>Položky!B17</f>
        <v>91</v>
      </c>
      <c r="B10" s="85" t="str">
        <f>Položky!C17</f>
        <v>Doplňující práce na komunikaci</v>
      </c>
      <c r="C10" s="86"/>
      <c r="D10" s="87"/>
      <c r="E10" s="171">
        <f>Položky!BC19</f>
        <v>0</v>
      </c>
      <c r="F10" s="172">
        <f>Položky!BD19</f>
        <v>0</v>
      </c>
      <c r="G10" s="172">
        <f>Položky!BE19</f>
        <v>0</v>
      </c>
      <c r="H10" s="172">
        <f>Položky!BF19</f>
        <v>0</v>
      </c>
      <c r="I10" s="173">
        <f>Položky!BG19</f>
        <v>0</v>
      </c>
    </row>
    <row r="11" spans="1:9" s="30" customFormat="1" x14ac:dyDescent="0.2">
      <c r="A11" s="170" t="str">
        <f>Položky!B20</f>
        <v>762</v>
      </c>
      <c r="B11" s="85" t="str">
        <f>Položky!C20</f>
        <v>Konstrukce tesařské</v>
      </c>
      <c r="C11" s="86"/>
      <c r="D11" s="87"/>
      <c r="E11" s="171">
        <f>Položky!BC24</f>
        <v>0</v>
      </c>
      <c r="F11" s="172">
        <f>Položky!BD24</f>
        <v>0</v>
      </c>
      <c r="G11" s="172">
        <f>Položky!BE24</f>
        <v>0</v>
      </c>
      <c r="H11" s="172">
        <f>Položky!BF24</f>
        <v>0</v>
      </c>
      <c r="I11" s="173">
        <f>Položky!BG24</f>
        <v>0</v>
      </c>
    </row>
    <row r="12" spans="1:9" s="30" customFormat="1" x14ac:dyDescent="0.2">
      <c r="A12" s="170" t="str">
        <f>Položky!B25</f>
        <v>764</v>
      </c>
      <c r="B12" s="85" t="str">
        <f>Položky!C25</f>
        <v>Konstrukce klempířské</v>
      </c>
      <c r="C12" s="86"/>
      <c r="D12" s="87"/>
      <c r="E12" s="171">
        <f>Položky!BC31</f>
        <v>0</v>
      </c>
      <c r="F12" s="172">
        <f>Položky!BD31</f>
        <v>0</v>
      </c>
      <c r="G12" s="172">
        <f>Položky!BE31</f>
        <v>0</v>
      </c>
      <c r="H12" s="172">
        <f>Položky!BF31</f>
        <v>0</v>
      </c>
      <c r="I12" s="173">
        <f>Položky!BG31</f>
        <v>0</v>
      </c>
    </row>
    <row r="13" spans="1:9" s="30" customFormat="1" x14ac:dyDescent="0.2">
      <c r="A13" s="170" t="str">
        <f>Položky!B32</f>
        <v>765</v>
      </c>
      <c r="B13" s="85" t="str">
        <f>Položky!C32</f>
        <v>Krytiny tvrdé</v>
      </c>
      <c r="C13" s="86"/>
      <c r="D13" s="87"/>
      <c r="E13" s="171">
        <f>Položky!BC34</f>
        <v>0</v>
      </c>
      <c r="F13" s="172">
        <f>Položky!BD34</f>
        <v>0</v>
      </c>
      <c r="G13" s="172">
        <f>Položky!BE34</f>
        <v>0</v>
      </c>
      <c r="H13" s="172">
        <f>Položky!BF34</f>
        <v>0</v>
      </c>
      <c r="I13" s="173">
        <f>Položky!BG34</f>
        <v>0</v>
      </c>
    </row>
    <row r="14" spans="1:9" s="30" customFormat="1" x14ac:dyDescent="0.2">
      <c r="A14" s="170" t="str">
        <f>Položky!B35</f>
        <v>766</v>
      </c>
      <c r="B14" s="85" t="str">
        <f>Položky!C35</f>
        <v>Konstrukce truhlářské - vybavení</v>
      </c>
      <c r="C14" s="86"/>
      <c r="D14" s="87"/>
      <c r="E14" s="171">
        <f>Položky!BC40</f>
        <v>0</v>
      </c>
      <c r="F14" s="172">
        <f>Položky!BD40</f>
        <v>0</v>
      </c>
      <c r="G14" s="172">
        <f>Položky!BE40</f>
        <v>0</v>
      </c>
      <c r="H14" s="172">
        <f>Položky!BF40</f>
        <v>0</v>
      </c>
      <c r="I14" s="173">
        <f>Položky!BG40</f>
        <v>0</v>
      </c>
    </row>
    <row r="15" spans="1:9" s="30" customFormat="1" x14ac:dyDescent="0.2">
      <c r="A15" s="170" t="str">
        <f>Položky!B41</f>
        <v>767</v>
      </c>
      <c r="B15" s="85" t="str">
        <f>Položky!C41</f>
        <v>Konstrukce zámečnické</v>
      </c>
      <c r="C15" s="86"/>
      <c r="D15" s="87"/>
      <c r="E15" s="171">
        <f>Položky!BC43</f>
        <v>0</v>
      </c>
      <c r="F15" s="172">
        <f>Položky!BD43</f>
        <v>0</v>
      </c>
      <c r="G15" s="172">
        <f>Položky!BE43</f>
        <v>0</v>
      </c>
      <c r="H15" s="172">
        <f>Položky!BF43</f>
        <v>0</v>
      </c>
      <c r="I15" s="173">
        <f>Položky!BG43</f>
        <v>0</v>
      </c>
    </row>
    <row r="16" spans="1:9" s="30" customFormat="1" ht="13.5" thickBot="1" x14ac:dyDescent="0.25">
      <c r="A16" s="170" t="str">
        <f>Položky!B44</f>
        <v>799</v>
      </c>
      <c r="B16" s="85" t="str">
        <f>Položky!C44</f>
        <v>Demontáže</v>
      </c>
      <c r="C16" s="86"/>
      <c r="D16" s="87"/>
      <c r="E16" s="171">
        <f>Položky!BC52</f>
        <v>0</v>
      </c>
      <c r="F16" s="172">
        <f>Položky!BD52</f>
        <v>0</v>
      </c>
      <c r="G16" s="172">
        <f>Položky!BE52</f>
        <v>0</v>
      </c>
      <c r="H16" s="172">
        <f>Položky!BF52</f>
        <v>0</v>
      </c>
      <c r="I16" s="173">
        <f>Položky!BG52</f>
        <v>0</v>
      </c>
    </row>
    <row r="17" spans="1:57" s="93" customFormat="1" ht="13.5" thickBot="1" x14ac:dyDescent="0.25">
      <c r="A17" s="88"/>
      <c r="B17" s="80" t="s">
        <v>50</v>
      </c>
      <c r="C17" s="80"/>
      <c r="D17" s="89"/>
      <c r="E17" s="90">
        <f>SUM(E7:E16)</f>
        <v>0</v>
      </c>
      <c r="F17" s="91">
        <f>SUM(F7:F16)</f>
        <v>0</v>
      </c>
      <c r="G17" s="91">
        <f>SUM(G7:G16)</f>
        <v>0</v>
      </c>
      <c r="H17" s="91">
        <f>SUM(H7:H16)</f>
        <v>0</v>
      </c>
      <c r="I17" s="92">
        <f>SUM(I7:I16)</f>
        <v>0</v>
      </c>
    </row>
    <row r="18" spans="1:57" x14ac:dyDescent="0.2">
      <c r="A18" s="86"/>
      <c r="B18" s="86"/>
      <c r="C18" s="86"/>
      <c r="D18" s="86"/>
      <c r="E18" s="86"/>
      <c r="F18" s="86"/>
      <c r="G18" s="86"/>
      <c r="H18" s="86"/>
      <c r="I18" s="86"/>
    </row>
    <row r="19" spans="1:57" ht="19.5" customHeight="1" x14ac:dyDescent="0.25">
      <c r="A19" s="94" t="s">
        <v>51</v>
      </c>
      <c r="B19" s="94"/>
      <c r="C19" s="94"/>
      <c r="D19" s="94"/>
      <c r="E19" s="94"/>
      <c r="F19" s="94"/>
      <c r="G19" s="95"/>
      <c r="H19" s="94"/>
      <c r="I19" s="94"/>
      <c r="BA19" s="31"/>
      <c r="BB19" s="31"/>
      <c r="BC19" s="31"/>
      <c r="BD19" s="31"/>
      <c r="BE19" s="31"/>
    </row>
    <row r="20" spans="1:57" ht="13.5" thickBot="1" x14ac:dyDescent="0.25">
      <c r="A20" s="96"/>
      <c r="B20" s="96"/>
      <c r="C20" s="96"/>
      <c r="D20" s="96"/>
      <c r="E20" s="96"/>
      <c r="F20" s="96"/>
      <c r="G20" s="96"/>
      <c r="H20" s="96"/>
      <c r="I20" s="96"/>
    </row>
    <row r="21" spans="1:57" x14ac:dyDescent="0.2">
      <c r="A21" s="97" t="s">
        <v>52</v>
      </c>
      <c r="B21" s="98"/>
      <c r="C21" s="98"/>
      <c r="D21" s="99"/>
      <c r="E21" s="100" t="s">
        <v>53</v>
      </c>
      <c r="F21" s="101" t="s">
        <v>54</v>
      </c>
      <c r="G21" s="102" t="s">
        <v>55</v>
      </c>
      <c r="H21" s="103"/>
      <c r="I21" s="104" t="s">
        <v>53</v>
      </c>
    </row>
    <row r="22" spans="1:57" x14ac:dyDescent="0.2">
      <c r="A22" s="105" t="s">
        <v>152</v>
      </c>
      <c r="B22" s="106"/>
      <c r="C22" s="106"/>
      <c r="D22" s="107"/>
      <c r="E22" s="108"/>
      <c r="F22" s="109">
        <v>0</v>
      </c>
      <c r="G22" s="110">
        <f>CHOOSE(BA22+1,HSV+PSV,HSV+PSV+Mont,HSV+PSV+Dodavka+Mont,HSV,PSV,Mont,Dodavka,Mont+Dodavka,0)</f>
        <v>0</v>
      </c>
      <c r="H22" s="111"/>
      <c r="I22" s="112">
        <f>E22+F22*G22/100</f>
        <v>0</v>
      </c>
      <c r="BA22">
        <v>0</v>
      </c>
    </row>
    <row r="23" spans="1:57" x14ac:dyDescent="0.2">
      <c r="A23" s="105" t="s">
        <v>153</v>
      </c>
      <c r="B23" s="106"/>
      <c r="C23" s="106"/>
      <c r="D23" s="107"/>
      <c r="E23" s="108"/>
      <c r="F23" s="109">
        <v>0</v>
      </c>
      <c r="G23" s="110">
        <f>CHOOSE(BA23+1,HSV+PSV,HSV+PSV+Mont,HSV+PSV+Dodavka+Mont,HSV,PSV,Mont,Dodavka,Mont+Dodavka,0)</f>
        <v>0</v>
      </c>
      <c r="H23" s="111"/>
      <c r="I23" s="112">
        <f>E23+F23*G23/100</f>
        <v>0</v>
      </c>
      <c r="BA23">
        <v>0</v>
      </c>
    </row>
    <row r="24" spans="1:57" ht="13.5" thickBot="1" x14ac:dyDescent="0.25">
      <c r="A24" s="113"/>
      <c r="B24" s="114" t="s">
        <v>56</v>
      </c>
      <c r="C24" s="115"/>
      <c r="D24" s="116"/>
      <c r="E24" s="117"/>
      <c r="F24" s="118"/>
      <c r="G24" s="118"/>
      <c r="H24" s="187">
        <f>SUM(I22:I23)</f>
        <v>0</v>
      </c>
      <c r="I24" s="188"/>
    </row>
    <row r="26" spans="1:57" x14ac:dyDescent="0.2">
      <c r="B26" s="93"/>
      <c r="F26" s="119"/>
      <c r="G26" s="120"/>
      <c r="H26" s="120"/>
      <c r="I26" s="121"/>
    </row>
    <row r="27" spans="1:57" x14ac:dyDescent="0.2">
      <c r="F27" s="119"/>
      <c r="G27" s="120"/>
      <c r="H27" s="120"/>
      <c r="I27" s="121"/>
    </row>
    <row r="28" spans="1:57" x14ac:dyDescent="0.2">
      <c r="F28" s="119"/>
      <c r="G28" s="120"/>
      <c r="H28" s="120"/>
      <c r="I28" s="121"/>
    </row>
    <row r="29" spans="1:57" x14ac:dyDescent="0.2">
      <c r="F29" s="119"/>
      <c r="G29" s="120"/>
      <c r="H29" s="120"/>
      <c r="I29" s="121"/>
    </row>
    <row r="30" spans="1:57" x14ac:dyDescent="0.2">
      <c r="F30" s="119"/>
      <c r="G30" s="120"/>
      <c r="H30" s="120"/>
      <c r="I30" s="121"/>
    </row>
    <row r="31" spans="1:57" x14ac:dyDescent="0.2">
      <c r="F31" s="119"/>
      <c r="G31" s="120"/>
      <c r="H31" s="120"/>
      <c r="I31" s="121"/>
    </row>
    <row r="32" spans="1:57" x14ac:dyDescent="0.2">
      <c r="F32" s="119"/>
      <c r="G32" s="120"/>
      <c r="H32" s="120"/>
      <c r="I32" s="121"/>
    </row>
    <row r="33" spans="6:9" x14ac:dyDescent="0.2">
      <c r="F33" s="119"/>
      <c r="G33" s="120"/>
      <c r="H33" s="120"/>
      <c r="I33" s="121"/>
    </row>
    <row r="34" spans="6:9" x14ac:dyDescent="0.2">
      <c r="F34" s="119"/>
      <c r="G34" s="120"/>
      <c r="H34" s="120"/>
      <c r="I34" s="121"/>
    </row>
    <row r="35" spans="6:9" x14ac:dyDescent="0.2">
      <c r="F35" s="119"/>
      <c r="G35" s="120"/>
      <c r="H35" s="120"/>
      <c r="I35" s="121"/>
    </row>
    <row r="36" spans="6:9" x14ac:dyDescent="0.2">
      <c r="F36" s="119"/>
      <c r="G36" s="120"/>
      <c r="H36" s="120"/>
      <c r="I36" s="121"/>
    </row>
    <row r="37" spans="6:9" x14ac:dyDescent="0.2">
      <c r="F37" s="119"/>
      <c r="G37" s="120"/>
      <c r="H37" s="120"/>
      <c r="I37" s="121"/>
    </row>
    <row r="38" spans="6:9" x14ac:dyDescent="0.2">
      <c r="F38" s="119"/>
      <c r="G38" s="120"/>
      <c r="H38" s="120"/>
      <c r="I38" s="121"/>
    </row>
    <row r="39" spans="6:9" x14ac:dyDescent="0.2">
      <c r="F39" s="119"/>
      <c r="G39" s="120"/>
      <c r="H39" s="120"/>
      <c r="I39" s="121"/>
    </row>
    <row r="40" spans="6:9" x14ac:dyDescent="0.2">
      <c r="F40" s="119"/>
      <c r="G40" s="120"/>
      <c r="H40" s="120"/>
      <c r="I40" s="121"/>
    </row>
    <row r="41" spans="6:9" x14ac:dyDescent="0.2">
      <c r="F41" s="119"/>
      <c r="G41" s="120"/>
      <c r="H41" s="120"/>
      <c r="I41" s="121"/>
    </row>
    <row r="42" spans="6:9" x14ac:dyDescent="0.2">
      <c r="F42" s="119"/>
      <c r="G42" s="120"/>
      <c r="H42" s="120"/>
      <c r="I42" s="121"/>
    </row>
    <row r="43" spans="6:9" x14ac:dyDescent="0.2">
      <c r="F43" s="119"/>
      <c r="G43" s="120"/>
      <c r="H43" s="120"/>
      <c r="I43" s="121"/>
    </row>
    <row r="44" spans="6:9" x14ac:dyDescent="0.2">
      <c r="F44" s="119"/>
      <c r="G44" s="120"/>
      <c r="H44" s="120"/>
      <c r="I44" s="121"/>
    </row>
    <row r="45" spans="6:9" x14ac:dyDescent="0.2">
      <c r="F45" s="119"/>
      <c r="G45" s="120"/>
      <c r="H45" s="120"/>
      <c r="I45" s="121"/>
    </row>
    <row r="46" spans="6:9" x14ac:dyDescent="0.2">
      <c r="F46" s="119"/>
      <c r="G46" s="120"/>
      <c r="H46" s="120"/>
      <c r="I46" s="121"/>
    </row>
    <row r="47" spans="6:9" x14ac:dyDescent="0.2">
      <c r="F47" s="119"/>
      <c r="G47" s="120"/>
      <c r="H47" s="120"/>
      <c r="I47" s="121"/>
    </row>
    <row r="48" spans="6:9" x14ac:dyDescent="0.2">
      <c r="F48" s="119"/>
      <c r="G48" s="120"/>
      <c r="H48" s="120"/>
      <c r="I48" s="121"/>
    </row>
    <row r="49" spans="6:9" x14ac:dyDescent="0.2">
      <c r="F49" s="119"/>
      <c r="G49" s="120"/>
      <c r="H49" s="120"/>
      <c r="I49" s="121"/>
    </row>
    <row r="50" spans="6:9" x14ac:dyDescent="0.2">
      <c r="F50" s="119"/>
      <c r="G50" s="120"/>
      <c r="H50" s="120"/>
      <c r="I50" s="121"/>
    </row>
    <row r="51" spans="6:9" x14ac:dyDescent="0.2">
      <c r="F51" s="119"/>
      <c r="G51" s="120"/>
      <c r="H51" s="120"/>
      <c r="I51" s="121"/>
    </row>
    <row r="52" spans="6:9" x14ac:dyDescent="0.2">
      <c r="F52" s="119"/>
      <c r="G52" s="120"/>
      <c r="H52" s="120"/>
      <c r="I52" s="121"/>
    </row>
    <row r="53" spans="6:9" x14ac:dyDescent="0.2">
      <c r="F53" s="119"/>
      <c r="G53" s="120"/>
      <c r="H53" s="120"/>
      <c r="I53" s="121"/>
    </row>
    <row r="54" spans="6:9" x14ac:dyDescent="0.2">
      <c r="F54" s="119"/>
      <c r="G54" s="120"/>
      <c r="H54" s="120"/>
      <c r="I54" s="121"/>
    </row>
    <row r="55" spans="6:9" x14ac:dyDescent="0.2">
      <c r="F55" s="119"/>
      <c r="G55" s="120"/>
      <c r="H55" s="120"/>
      <c r="I55" s="121"/>
    </row>
    <row r="56" spans="6:9" x14ac:dyDescent="0.2">
      <c r="F56" s="119"/>
      <c r="G56" s="120"/>
      <c r="H56" s="120"/>
      <c r="I56" s="121"/>
    </row>
    <row r="57" spans="6:9" x14ac:dyDescent="0.2">
      <c r="F57" s="119"/>
      <c r="G57" s="120"/>
      <c r="H57" s="120"/>
      <c r="I57" s="121"/>
    </row>
    <row r="58" spans="6:9" x14ac:dyDescent="0.2">
      <c r="F58" s="119"/>
      <c r="G58" s="120"/>
      <c r="H58" s="120"/>
      <c r="I58" s="121"/>
    </row>
    <row r="59" spans="6:9" x14ac:dyDescent="0.2">
      <c r="F59" s="119"/>
      <c r="G59" s="120"/>
      <c r="H59" s="120"/>
      <c r="I59" s="121"/>
    </row>
    <row r="60" spans="6:9" x14ac:dyDescent="0.2">
      <c r="F60" s="119"/>
      <c r="G60" s="120"/>
      <c r="H60" s="120"/>
      <c r="I60" s="121"/>
    </row>
    <row r="61" spans="6:9" x14ac:dyDescent="0.2">
      <c r="F61" s="119"/>
      <c r="G61" s="120"/>
      <c r="H61" s="120"/>
      <c r="I61" s="121"/>
    </row>
    <row r="62" spans="6:9" x14ac:dyDescent="0.2">
      <c r="F62" s="119"/>
      <c r="G62" s="120"/>
      <c r="H62" s="120"/>
      <c r="I62" s="121"/>
    </row>
    <row r="63" spans="6:9" x14ac:dyDescent="0.2">
      <c r="F63" s="119"/>
      <c r="G63" s="120"/>
      <c r="H63" s="120"/>
      <c r="I63" s="121"/>
    </row>
    <row r="64" spans="6:9" x14ac:dyDescent="0.2">
      <c r="F64" s="119"/>
      <c r="G64" s="120"/>
      <c r="H64" s="120"/>
      <c r="I64" s="121"/>
    </row>
    <row r="65" spans="6:9" x14ac:dyDescent="0.2">
      <c r="F65" s="119"/>
      <c r="G65" s="120"/>
      <c r="H65" s="120"/>
      <c r="I65" s="121"/>
    </row>
    <row r="66" spans="6:9" x14ac:dyDescent="0.2">
      <c r="F66" s="119"/>
      <c r="G66" s="120"/>
      <c r="H66" s="120"/>
      <c r="I66" s="121"/>
    </row>
    <row r="67" spans="6:9" x14ac:dyDescent="0.2">
      <c r="F67" s="119"/>
      <c r="G67" s="120"/>
      <c r="H67" s="120"/>
      <c r="I67" s="121"/>
    </row>
    <row r="68" spans="6:9" x14ac:dyDescent="0.2">
      <c r="F68" s="119"/>
      <c r="G68" s="120"/>
      <c r="H68" s="120"/>
      <c r="I68" s="121"/>
    </row>
    <row r="69" spans="6:9" x14ac:dyDescent="0.2">
      <c r="F69" s="119"/>
      <c r="G69" s="120"/>
      <c r="H69" s="120"/>
      <c r="I69" s="121"/>
    </row>
    <row r="70" spans="6:9" x14ac:dyDescent="0.2">
      <c r="F70" s="119"/>
      <c r="G70" s="120"/>
      <c r="H70" s="120"/>
      <c r="I70" s="121"/>
    </row>
    <row r="71" spans="6:9" x14ac:dyDescent="0.2">
      <c r="F71" s="119"/>
      <c r="G71" s="120"/>
      <c r="H71" s="120"/>
      <c r="I71" s="121"/>
    </row>
    <row r="72" spans="6:9" x14ac:dyDescent="0.2">
      <c r="F72" s="119"/>
      <c r="G72" s="120"/>
      <c r="H72" s="120"/>
      <c r="I72" s="121"/>
    </row>
    <row r="73" spans="6:9" x14ac:dyDescent="0.2">
      <c r="F73" s="119"/>
      <c r="G73" s="120"/>
      <c r="H73" s="120"/>
      <c r="I73" s="121"/>
    </row>
    <row r="74" spans="6:9" x14ac:dyDescent="0.2">
      <c r="F74" s="119"/>
      <c r="G74" s="120"/>
      <c r="H74" s="120"/>
      <c r="I74" s="121"/>
    </row>
    <row r="75" spans="6:9" x14ac:dyDescent="0.2">
      <c r="F75" s="119"/>
      <c r="G75" s="120"/>
      <c r="H75" s="120"/>
      <c r="I75" s="121"/>
    </row>
  </sheetData>
  <mergeCells count="4">
    <mergeCell ref="A1:B1"/>
    <mergeCell ref="A2:B2"/>
    <mergeCell ref="G2:I2"/>
    <mergeCell ref="H24:I24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G119"/>
  <sheetViews>
    <sheetView showGridLines="0" showZeros="0" tabSelected="1" topLeftCell="A13" zoomScale="80" zoomScaleNormal="100" workbookViewId="0">
      <selection activeCell="AA46" sqref="AA46:AD54"/>
    </sheetView>
  </sheetViews>
  <sheetFormatPr defaultRowHeight="12.75" x14ac:dyDescent="0.2"/>
  <cols>
    <col min="1" max="1" width="4.42578125" style="122" customWidth="1"/>
    <col min="2" max="2" width="14.140625" style="122" customWidth="1"/>
    <col min="3" max="3" width="47.5703125" style="122" customWidth="1"/>
    <col min="4" max="4" width="5.5703125" style="122" customWidth="1"/>
    <col min="5" max="5" width="10" style="164" customWidth="1"/>
    <col min="6" max="6" width="11.28515625" style="122" customWidth="1"/>
    <col min="7" max="7" width="16.140625" style="122" customWidth="1"/>
    <col min="8" max="8" width="13.140625" style="122" customWidth="1"/>
    <col min="9" max="9" width="14.5703125" style="122" customWidth="1"/>
    <col min="10" max="10" width="13.140625" style="122" customWidth="1"/>
    <col min="11" max="11" width="13.5703125" style="122" customWidth="1"/>
    <col min="12" max="16384" width="9.140625" style="122"/>
  </cols>
  <sheetData>
    <row r="1" spans="1:59" ht="15.75" x14ac:dyDescent="0.25">
      <c r="A1" s="189" t="s">
        <v>57</v>
      </c>
      <c r="B1" s="189"/>
      <c r="C1" s="189"/>
      <c r="D1" s="189"/>
      <c r="E1" s="189"/>
      <c r="F1" s="189"/>
      <c r="G1" s="189"/>
      <c r="H1" s="189"/>
      <c r="I1" s="189"/>
    </row>
    <row r="2" spans="1:59" ht="13.5" thickBot="1" x14ac:dyDescent="0.25">
      <c r="B2" s="123"/>
      <c r="C2" s="124"/>
      <c r="D2" s="124"/>
      <c r="E2" s="125"/>
      <c r="F2" s="124"/>
      <c r="G2" s="124"/>
    </row>
    <row r="3" spans="1:59" ht="13.5" thickTop="1" x14ac:dyDescent="0.2">
      <c r="A3" s="181" t="s">
        <v>5</v>
      </c>
      <c r="B3" s="182"/>
      <c r="C3" s="69" t="str">
        <f>CONCATENATE(cislostavby," ",nazevstavby)</f>
        <v xml:space="preserve"> Rekonstrukce altánů v zahradách Domova Čujkovova</v>
      </c>
      <c r="D3" s="70"/>
      <c r="E3" s="71"/>
      <c r="F3" s="70"/>
      <c r="G3" s="126"/>
      <c r="H3" s="127">
        <f>Rekapitulace!H1</f>
        <v>0</v>
      </c>
      <c r="I3" s="128"/>
    </row>
    <row r="4" spans="1:59" ht="13.5" thickBot="1" x14ac:dyDescent="0.25">
      <c r="A4" s="190" t="s">
        <v>1</v>
      </c>
      <c r="B4" s="184"/>
      <c r="C4" s="75" t="str">
        <f>CONCATENATE(cisloobjektu," ",nazevobjektu)</f>
        <v xml:space="preserve"> Zahradní altány včetně vybavení</v>
      </c>
      <c r="D4" s="76"/>
      <c r="E4" s="77"/>
      <c r="F4" s="76"/>
      <c r="G4" s="191"/>
      <c r="H4" s="191"/>
      <c r="I4" s="192"/>
    </row>
    <row r="5" spans="1:59" ht="13.5" thickTop="1" x14ac:dyDescent="0.2">
      <c r="A5" s="129"/>
      <c r="B5" s="130"/>
      <c r="C5" s="130"/>
      <c r="D5" s="131"/>
      <c r="E5" s="132"/>
      <c r="F5" s="131"/>
      <c r="G5" s="133"/>
      <c r="H5" s="131"/>
      <c r="I5" s="131"/>
    </row>
    <row r="6" spans="1:59" x14ac:dyDescent="0.2">
      <c r="A6" s="134" t="s">
        <v>58</v>
      </c>
      <c r="B6" s="135" t="s">
        <v>59</v>
      </c>
      <c r="C6" s="135" t="s">
        <v>60</v>
      </c>
      <c r="D6" s="135" t="s">
        <v>61</v>
      </c>
      <c r="E6" s="136" t="s">
        <v>62</v>
      </c>
      <c r="F6" s="135" t="s">
        <v>63</v>
      </c>
      <c r="G6" s="137" t="s">
        <v>64</v>
      </c>
      <c r="H6" s="138" t="s">
        <v>65</v>
      </c>
      <c r="I6" s="138" t="s">
        <v>66</v>
      </c>
      <c r="J6" s="138" t="s">
        <v>67</v>
      </c>
      <c r="K6" s="138" t="s">
        <v>68</v>
      </c>
    </row>
    <row r="7" spans="1:59" x14ac:dyDescent="0.2">
      <c r="A7" s="139" t="s">
        <v>69</v>
      </c>
      <c r="B7" s="140" t="s">
        <v>70</v>
      </c>
      <c r="C7" s="141" t="s">
        <v>71</v>
      </c>
      <c r="D7" s="142"/>
      <c r="E7" s="143"/>
      <c r="F7" s="143"/>
      <c r="G7" s="144"/>
      <c r="H7" s="145"/>
      <c r="I7" s="145"/>
      <c r="J7" s="145"/>
      <c r="K7" s="145"/>
      <c r="Q7" s="146">
        <v>1</v>
      </c>
    </row>
    <row r="8" spans="1:59" ht="25.5" x14ac:dyDescent="0.2">
      <c r="A8" s="147">
        <v>1</v>
      </c>
      <c r="B8" s="148" t="s">
        <v>76</v>
      </c>
      <c r="C8" s="149" t="s">
        <v>77</v>
      </c>
      <c r="D8" s="150" t="s">
        <v>78</v>
      </c>
      <c r="E8" s="151">
        <v>2</v>
      </c>
      <c r="F8" s="151">
        <v>0</v>
      </c>
      <c r="G8" s="152">
        <f>E8*F8</f>
        <v>0</v>
      </c>
      <c r="H8" s="153">
        <v>0</v>
      </c>
      <c r="I8" s="153">
        <f>E8*H8</f>
        <v>0</v>
      </c>
      <c r="J8" s="153">
        <v>0</v>
      </c>
      <c r="K8" s="153">
        <f>E8*J8</f>
        <v>0</v>
      </c>
      <c r="Q8" s="146">
        <v>2</v>
      </c>
      <c r="BC8" s="122">
        <f>IF(BB8=1,G8,0)</f>
        <v>0</v>
      </c>
      <c r="BD8" s="122">
        <f>IF(BB8=2,G8,0)</f>
        <v>0</v>
      </c>
      <c r="BE8" s="122">
        <f>IF(BB8=3,G8,0)</f>
        <v>0</v>
      </c>
      <c r="BF8" s="122">
        <f>IF(BB8=4,G8,0)</f>
        <v>0</v>
      </c>
      <c r="BG8" s="122">
        <f>IF(BB8=5,G8,0)</f>
        <v>0</v>
      </c>
    </row>
    <row r="9" spans="1:59" x14ac:dyDescent="0.2">
      <c r="A9" s="154"/>
      <c r="B9" s="155" t="s">
        <v>73</v>
      </c>
      <c r="C9" s="156" t="str">
        <f>CONCATENATE(B7," ",C7)</f>
        <v>1 Zemní práce</v>
      </c>
      <c r="D9" s="154"/>
      <c r="E9" s="157"/>
      <c r="F9" s="157"/>
      <c r="G9" s="158">
        <f>SUM(G7:G8)</f>
        <v>0</v>
      </c>
      <c r="H9" s="159"/>
      <c r="I9" s="160">
        <f>SUM(I7:I8)</f>
        <v>0</v>
      </c>
      <c r="J9" s="159"/>
      <c r="K9" s="160">
        <f>SUM(K7:K8)</f>
        <v>0</v>
      </c>
      <c r="Q9" s="146">
        <v>4</v>
      </c>
      <c r="BC9" s="161">
        <f>SUM(BC7:BC8)</f>
        <v>0</v>
      </c>
      <c r="BD9" s="161">
        <f>SUM(BD7:BD8)</f>
        <v>0</v>
      </c>
      <c r="BE9" s="161">
        <f>SUM(BE7:BE8)</f>
        <v>0</v>
      </c>
      <c r="BF9" s="161">
        <f>SUM(BF7:BF8)</f>
        <v>0</v>
      </c>
      <c r="BG9" s="161">
        <f>SUM(BG7:BG8)</f>
        <v>0</v>
      </c>
    </row>
    <row r="10" spans="1:59" x14ac:dyDescent="0.2">
      <c r="A10" s="139" t="s">
        <v>69</v>
      </c>
      <c r="B10" s="140" t="s">
        <v>79</v>
      </c>
      <c r="C10" s="141" t="s">
        <v>80</v>
      </c>
      <c r="D10" s="142"/>
      <c r="E10" s="143"/>
      <c r="F10" s="143"/>
      <c r="G10" s="144"/>
      <c r="H10" s="145"/>
      <c r="I10" s="145"/>
      <c r="J10" s="145"/>
      <c r="K10" s="145"/>
      <c r="Q10" s="146">
        <v>1</v>
      </c>
    </row>
    <row r="11" spans="1:59" x14ac:dyDescent="0.2">
      <c r="A11" s="147">
        <v>2</v>
      </c>
      <c r="B11" s="148" t="s">
        <v>81</v>
      </c>
      <c r="C11" s="149" t="s">
        <v>82</v>
      </c>
      <c r="D11" s="150" t="s">
        <v>72</v>
      </c>
      <c r="E11" s="151">
        <v>12</v>
      </c>
      <c r="F11" s="151">
        <v>0</v>
      </c>
      <c r="G11" s="152">
        <f>E11*F11</f>
        <v>0</v>
      </c>
      <c r="H11" s="153">
        <v>2.4462199999999998</v>
      </c>
      <c r="I11" s="153">
        <f>E11*H11</f>
        <v>29.354639999999996</v>
      </c>
      <c r="J11" s="153">
        <v>0</v>
      </c>
      <c r="K11" s="153">
        <f>E11*J11</f>
        <v>0</v>
      </c>
      <c r="Q11" s="146">
        <v>2</v>
      </c>
      <c r="BC11" s="122">
        <f>IF(BB11=1,G11,0)</f>
        <v>0</v>
      </c>
      <c r="BD11" s="122">
        <f>IF(BB11=2,G11,0)</f>
        <v>0</v>
      </c>
      <c r="BE11" s="122">
        <f>IF(BB11=3,G11,0)</f>
        <v>0</v>
      </c>
      <c r="BF11" s="122">
        <f>IF(BB11=4,G11,0)</f>
        <v>0</v>
      </c>
      <c r="BG11" s="122">
        <f>IF(BB11=5,G11,0)</f>
        <v>0</v>
      </c>
    </row>
    <row r="12" spans="1:59" x14ac:dyDescent="0.2">
      <c r="A12" s="154"/>
      <c r="B12" s="155" t="s">
        <v>73</v>
      </c>
      <c r="C12" s="156" t="str">
        <f>CONCATENATE(B10," ",C10)</f>
        <v>2 Základy,zvláštní zakládání</v>
      </c>
      <c r="D12" s="154"/>
      <c r="E12" s="157"/>
      <c r="F12" s="157"/>
      <c r="G12" s="158">
        <f>SUM(G10:G11)</f>
        <v>0</v>
      </c>
      <c r="H12" s="159"/>
      <c r="I12" s="160">
        <f>SUM(I10:I11)</f>
        <v>29.354639999999996</v>
      </c>
      <c r="J12" s="159"/>
      <c r="K12" s="160">
        <f>SUM(K10:K11)</f>
        <v>0</v>
      </c>
      <c r="Q12" s="146">
        <v>4</v>
      </c>
      <c r="BC12" s="161">
        <f>SUM(BC10:BC11)</f>
        <v>0</v>
      </c>
      <c r="BD12" s="161">
        <f>SUM(BD10:BD11)</f>
        <v>0</v>
      </c>
      <c r="BE12" s="161">
        <f>SUM(BE10:BE11)</f>
        <v>0</v>
      </c>
      <c r="BF12" s="161">
        <f>SUM(BF10:BF11)</f>
        <v>0</v>
      </c>
      <c r="BG12" s="161">
        <f>SUM(BG10:BG11)</f>
        <v>0</v>
      </c>
    </row>
    <row r="13" spans="1:59" x14ac:dyDescent="0.2">
      <c r="A13" s="139" t="s">
        <v>69</v>
      </c>
      <c r="B13" s="140" t="s">
        <v>83</v>
      </c>
      <c r="C13" s="141" t="s">
        <v>84</v>
      </c>
      <c r="D13" s="142"/>
      <c r="E13" s="143"/>
      <c r="F13" s="143"/>
      <c r="G13" s="144"/>
      <c r="H13" s="145"/>
      <c r="I13" s="145"/>
      <c r="J13" s="145"/>
      <c r="K13" s="145"/>
      <c r="Q13" s="146">
        <v>1</v>
      </c>
    </row>
    <row r="14" spans="1:59" ht="25.5" x14ac:dyDescent="0.2">
      <c r="A14" s="147">
        <v>3</v>
      </c>
      <c r="B14" s="148" t="s">
        <v>85</v>
      </c>
      <c r="C14" s="149" t="s">
        <v>86</v>
      </c>
      <c r="D14" s="150" t="s">
        <v>87</v>
      </c>
      <c r="E14" s="151">
        <v>6</v>
      </c>
      <c r="F14" s="151">
        <v>0</v>
      </c>
      <c r="G14" s="152">
        <f>E14*F14</f>
        <v>0</v>
      </c>
      <c r="H14" s="153">
        <v>0.51605999999999996</v>
      </c>
      <c r="I14" s="153">
        <f>E14*H14</f>
        <v>3.0963599999999998</v>
      </c>
      <c r="J14" s="153">
        <v>0</v>
      </c>
      <c r="K14" s="153">
        <f>E14*J14</f>
        <v>0</v>
      </c>
      <c r="Q14" s="146">
        <v>2</v>
      </c>
      <c r="BC14" s="122">
        <f>IF(BB14=1,G14,0)</f>
        <v>0</v>
      </c>
      <c r="BD14" s="122">
        <f>IF(BB14=2,G14,0)</f>
        <v>0</v>
      </c>
      <c r="BE14" s="122">
        <f>IF(BB14=3,G14,0)</f>
        <v>0</v>
      </c>
      <c r="BF14" s="122">
        <f>IF(BB14=4,G14,0)</f>
        <v>0</v>
      </c>
      <c r="BG14" s="122">
        <f>IF(BB14=5,G14,0)</f>
        <v>0</v>
      </c>
    </row>
    <row r="15" spans="1:59" x14ac:dyDescent="0.2">
      <c r="A15" s="147">
        <v>4</v>
      </c>
      <c r="B15" s="148" t="s">
        <v>88</v>
      </c>
      <c r="C15" s="149" t="s">
        <v>89</v>
      </c>
      <c r="D15" s="150" t="s">
        <v>87</v>
      </c>
      <c r="E15" s="151">
        <v>50</v>
      </c>
      <c r="F15" s="151">
        <v>0</v>
      </c>
      <c r="G15" s="152">
        <f>E15*F15</f>
        <v>0</v>
      </c>
      <c r="H15" s="153">
        <v>0.38178000000000001</v>
      </c>
      <c r="I15" s="153">
        <f>E15*H15</f>
        <v>19.088999999999999</v>
      </c>
      <c r="J15" s="153">
        <v>0</v>
      </c>
      <c r="K15" s="153">
        <f>E15*J15</f>
        <v>0</v>
      </c>
      <c r="Q15" s="146">
        <v>2</v>
      </c>
      <c r="BC15" s="122">
        <f>IF(BB15=1,G15,0)</f>
        <v>0</v>
      </c>
      <c r="BD15" s="122">
        <f>IF(BB15=2,G15,0)</f>
        <v>0</v>
      </c>
      <c r="BE15" s="122">
        <f>IF(BB15=3,G15,0)</f>
        <v>0</v>
      </c>
      <c r="BF15" s="122">
        <f>IF(BB15=4,G15,0)</f>
        <v>0</v>
      </c>
      <c r="BG15" s="122">
        <f>IF(BB15=5,G15,0)</f>
        <v>0</v>
      </c>
    </row>
    <row r="16" spans="1:59" x14ac:dyDescent="0.2">
      <c r="A16" s="154"/>
      <c r="B16" s="155" t="s">
        <v>73</v>
      </c>
      <c r="C16" s="156" t="str">
        <f>CONCATENATE(B13," ",C13)</f>
        <v>5 Komunikace</v>
      </c>
      <c r="D16" s="154"/>
      <c r="E16" s="157"/>
      <c r="F16" s="157"/>
      <c r="G16" s="158">
        <f>SUM(G13:G15)</f>
        <v>0</v>
      </c>
      <c r="H16" s="159"/>
      <c r="I16" s="160">
        <f>SUM(I13:I15)</f>
        <v>22.185359999999999</v>
      </c>
      <c r="J16" s="159"/>
      <c r="K16" s="160">
        <f>SUM(K13:K15)</f>
        <v>0</v>
      </c>
      <c r="Q16" s="146">
        <v>4</v>
      </c>
      <c r="BC16" s="161">
        <f>SUM(BC13:BC15)</f>
        <v>0</v>
      </c>
      <c r="BD16" s="161">
        <f>SUM(BD13:BD15)</f>
        <v>0</v>
      </c>
      <c r="BE16" s="161">
        <f>SUM(BE13:BE15)</f>
        <v>0</v>
      </c>
      <c r="BF16" s="161">
        <f>SUM(BF13:BF15)</f>
        <v>0</v>
      </c>
      <c r="BG16" s="161">
        <f>SUM(BG13:BG15)</f>
        <v>0</v>
      </c>
    </row>
    <row r="17" spans="1:59" x14ac:dyDescent="0.2">
      <c r="A17" s="139" t="s">
        <v>69</v>
      </c>
      <c r="B17" s="140" t="s">
        <v>90</v>
      </c>
      <c r="C17" s="141" t="s">
        <v>91</v>
      </c>
      <c r="D17" s="142"/>
      <c r="E17" s="143"/>
      <c r="F17" s="143"/>
      <c r="G17" s="144"/>
      <c r="H17" s="145"/>
      <c r="I17" s="145"/>
      <c r="J17" s="145"/>
      <c r="K17" s="145"/>
      <c r="Q17" s="146">
        <v>1</v>
      </c>
    </row>
    <row r="18" spans="1:59" ht="25.5" x14ac:dyDescent="0.2">
      <c r="A18" s="147">
        <v>5</v>
      </c>
      <c r="B18" s="148" t="s">
        <v>92</v>
      </c>
      <c r="C18" s="149" t="s">
        <v>93</v>
      </c>
      <c r="D18" s="150" t="s">
        <v>94</v>
      </c>
      <c r="E18" s="151">
        <v>30</v>
      </c>
      <c r="F18" s="151">
        <v>0</v>
      </c>
      <c r="G18" s="152">
        <f>E18*F18</f>
        <v>0</v>
      </c>
      <c r="H18" s="153">
        <v>0.13611999999999999</v>
      </c>
      <c r="I18" s="153">
        <f>E18*H18</f>
        <v>4.0835999999999997</v>
      </c>
      <c r="J18" s="153">
        <v>0</v>
      </c>
      <c r="K18" s="153">
        <f>E18*J18</f>
        <v>0</v>
      </c>
      <c r="Q18" s="146">
        <v>2</v>
      </c>
      <c r="BC18" s="122">
        <f>IF(BB18=1,G18,0)</f>
        <v>0</v>
      </c>
      <c r="BD18" s="122">
        <f>IF(BB18=2,G18,0)</f>
        <v>0</v>
      </c>
      <c r="BE18" s="122">
        <f>IF(BB18=3,G18,0)</f>
        <v>0</v>
      </c>
      <c r="BF18" s="122">
        <f>IF(BB18=4,G18,0)</f>
        <v>0</v>
      </c>
      <c r="BG18" s="122">
        <f>IF(BB18=5,G18,0)</f>
        <v>0</v>
      </c>
    </row>
    <row r="19" spans="1:59" x14ac:dyDescent="0.2">
      <c r="A19" s="154"/>
      <c r="B19" s="155" t="s">
        <v>73</v>
      </c>
      <c r="C19" s="156" t="str">
        <f>CONCATENATE(B17," ",C17)</f>
        <v>91 Doplňující práce na komunikaci</v>
      </c>
      <c r="D19" s="154"/>
      <c r="E19" s="157"/>
      <c r="F19" s="157"/>
      <c r="G19" s="158">
        <f>SUM(G17:G18)</f>
        <v>0</v>
      </c>
      <c r="H19" s="159"/>
      <c r="I19" s="160">
        <f>SUM(I17:I18)</f>
        <v>4.0835999999999997</v>
      </c>
      <c r="J19" s="159"/>
      <c r="K19" s="160">
        <f>SUM(K17:K18)</f>
        <v>0</v>
      </c>
      <c r="Q19" s="146">
        <v>4</v>
      </c>
      <c r="BC19" s="161">
        <f>SUM(BC17:BC18)</f>
        <v>0</v>
      </c>
      <c r="BD19" s="161">
        <f>SUM(BD17:BD18)</f>
        <v>0</v>
      </c>
      <c r="BE19" s="161">
        <f>SUM(BE17:BE18)</f>
        <v>0</v>
      </c>
      <c r="BF19" s="161">
        <f>SUM(BF17:BF18)</f>
        <v>0</v>
      </c>
      <c r="BG19" s="161">
        <f>SUM(BG17:BG18)</f>
        <v>0</v>
      </c>
    </row>
    <row r="20" spans="1:59" x14ac:dyDescent="0.2">
      <c r="A20" s="139" t="s">
        <v>69</v>
      </c>
      <c r="B20" s="140" t="s">
        <v>95</v>
      </c>
      <c r="C20" s="141" t="s">
        <v>96</v>
      </c>
      <c r="D20" s="142"/>
      <c r="E20" s="143"/>
      <c r="F20" s="143"/>
      <c r="G20" s="144"/>
      <c r="H20" s="145"/>
      <c r="I20" s="145"/>
      <c r="J20" s="145"/>
      <c r="K20" s="145"/>
      <c r="Q20" s="146">
        <v>1</v>
      </c>
    </row>
    <row r="21" spans="1:59" ht="25.5" x14ac:dyDescent="0.2">
      <c r="A21" s="147">
        <v>6</v>
      </c>
      <c r="B21" s="148" t="s">
        <v>97</v>
      </c>
      <c r="C21" s="149" t="s">
        <v>98</v>
      </c>
      <c r="D21" s="150" t="s">
        <v>94</v>
      </c>
      <c r="E21" s="151">
        <v>36</v>
      </c>
      <c r="F21" s="151">
        <v>0</v>
      </c>
      <c r="G21" s="152">
        <f>E21*F21</f>
        <v>0</v>
      </c>
      <c r="H21" s="153">
        <v>7.5100000000000002E-3</v>
      </c>
      <c r="I21" s="153">
        <f>E21*H21</f>
        <v>0.27035999999999999</v>
      </c>
      <c r="J21" s="153">
        <v>0</v>
      </c>
      <c r="K21" s="153">
        <f>E21*J21</f>
        <v>0</v>
      </c>
      <c r="Q21" s="146">
        <v>2</v>
      </c>
      <c r="BD21" s="122">
        <f>IF(BB21=2,G21,0)</f>
        <v>0</v>
      </c>
      <c r="BE21" s="122">
        <f>IF(BB21=3,G21,0)</f>
        <v>0</v>
      </c>
      <c r="BF21" s="122">
        <f>IF(BB21=4,G21,0)</f>
        <v>0</v>
      </c>
      <c r="BG21" s="122">
        <f>IF(BB21=5,G21,0)</f>
        <v>0</v>
      </c>
    </row>
    <row r="22" spans="1:59" ht="25.5" x14ac:dyDescent="0.2">
      <c r="A22" s="147">
        <v>7</v>
      </c>
      <c r="B22" s="148" t="s">
        <v>99</v>
      </c>
      <c r="C22" s="149" t="s">
        <v>100</v>
      </c>
      <c r="D22" s="150" t="s">
        <v>94</v>
      </c>
      <c r="E22" s="151">
        <v>98</v>
      </c>
      <c r="F22" s="151">
        <v>0</v>
      </c>
      <c r="G22" s="152">
        <f>E22*F22</f>
        <v>0</v>
      </c>
      <c r="H22" s="153">
        <v>3.1199999999999999E-3</v>
      </c>
      <c r="I22" s="153">
        <f>E22*H22</f>
        <v>0.30575999999999998</v>
      </c>
      <c r="J22" s="153">
        <v>0</v>
      </c>
      <c r="K22" s="153">
        <f>E22*J22</f>
        <v>0</v>
      </c>
      <c r="Q22" s="146">
        <v>2</v>
      </c>
      <c r="BD22" s="122">
        <f>IF(BB22=2,G22,0)</f>
        <v>0</v>
      </c>
      <c r="BE22" s="122">
        <f>IF(BB22=3,G22,0)</f>
        <v>0</v>
      </c>
      <c r="BF22" s="122">
        <f>IF(BB22=4,G22,0)</f>
        <v>0</v>
      </c>
      <c r="BG22" s="122">
        <f>IF(BB22=5,G22,0)</f>
        <v>0</v>
      </c>
    </row>
    <row r="23" spans="1:59" x14ac:dyDescent="0.2">
      <c r="A23" s="147">
        <v>8</v>
      </c>
      <c r="B23" s="148" t="s">
        <v>101</v>
      </c>
      <c r="C23" s="149" t="s">
        <v>102</v>
      </c>
      <c r="D23" s="150" t="s">
        <v>103</v>
      </c>
      <c r="E23" s="151">
        <v>2</v>
      </c>
      <c r="F23" s="151">
        <v>0</v>
      </c>
      <c r="G23" s="152">
        <f>E23*F23</f>
        <v>0</v>
      </c>
      <c r="H23" s="153">
        <v>2.9100000000000001E-2</v>
      </c>
      <c r="I23" s="153">
        <f>E23*H23</f>
        <v>5.8200000000000002E-2</v>
      </c>
      <c r="J23" s="153">
        <v>0</v>
      </c>
      <c r="K23" s="153">
        <f>E23*J23</f>
        <v>0</v>
      </c>
      <c r="Q23" s="146">
        <v>2</v>
      </c>
      <c r="BD23" s="122">
        <f>IF(BB23=2,G23,0)</f>
        <v>0</v>
      </c>
      <c r="BE23" s="122">
        <f>IF(BB23=3,G23,0)</f>
        <v>0</v>
      </c>
      <c r="BF23" s="122">
        <f>IF(BB23=4,G23,0)</f>
        <v>0</v>
      </c>
      <c r="BG23" s="122">
        <f>IF(BB23=5,G23,0)</f>
        <v>0</v>
      </c>
    </row>
    <row r="24" spans="1:59" x14ac:dyDescent="0.2">
      <c r="A24" s="154"/>
      <c r="B24" s="155" t="s">
        <v>73</v>
      </c>
      <c r="C24" s="156" t="str">
        <f>CONCATENATE(B20," ",C20)</f>
        <v>762 Konstrukce tesařské</v>
      </c>
      <c r="D24" s="154"/>
      <c r="E24" s="157"/>
      <c r="F24" s="157"/>
      <c r="G24" s="158">
        <f>SUM(G20:G23)</f>
        <v>0</v>
      </c>
      <c r="H24" s="159"/>
      <c r="I24" s="160">
        <f>SUM(I20:I23)</f>
        <v>0.63431999999999999</v>
      </c>
      <c r="J24" s="159"/>
      <c r="K24" s="160">
        <f>SUM(K20:K23)</f>
        <v>0</v>
      </c>
      <c r="Q24" s="146">
        <v>4</v>
      </c>
      <c r="BC24" s="161"/>
      <c r="BD24" s="161">
        <f>SUM(BD20:BD23)</f>
        <v>0</v>
      </c>
      <c r="BE24" s="161">
        <f>SUM(BE20:BE23)</f>
        <v>0</v>
      </c>
      <c r="BF24" s="161">
        <f>SUM(BF20:BF23)</f>
        <v>0</v>
      </c>
      <c r="BG24" s="161">
        <f>SUM(BG20:BG23)</f>
        <v>0</v>
      </c>
    </row>
    <row r="25" spans="1:59" x14ac:dyDescent="0.2">
      <c r="A25" s="139" t="s">
        <v>69</v>
      </c>
      <c r="B25" s="140" t="s">
        <v>104</v>
      </c>
      <c r="C25" s="141" t="s">
        <v>105</v>
      </c>
      <c r="D25" s="142"/>
      <c r="E25" s="143"/>
      <c r="F25" s="143"/>
      <c r="G25" s="144"/>
      <c r="H25" s="145"/>
      <c r="I25" s="145"/>
      <c r="J25" s="145"/>
      <c r="K25" s="145"/>
      <c r="Q25" s="146">
        <v>1</v>
      </c>
    </row>
    <row r="26" spans="1:59" ht="25.5" x14ac:dyDescent="0.2">
      <c r="A26" s="147">
        <v>9</v>
      </c>
      <c r="B26" s="148" t="s">
        <v>106</v>
      </c>
      <c r="C26" s="149" t="s">
        <v>107</v>
      </c>
      <c r="D26" s="150" t="s">
        <v>78</v>
      </c>
      <c r="E26" s="151">
        <v>2</v>
      </c>
      <c r="F26" s="151">
        <v>0</v>
      </c>
      <c r="G26" s="152">
        <f>E26*F26</f>
        <v>0</v>
      </c>
      <c r="H26" s="153">
        <v>3.1900000000000001E-3</v>
      </c>
      <c r="I26" s="153">
        <f>E26*H26</f>
        <v>6.3800000000000003E-3</v>
      </c>
      <c r="J26" s="153">
        <v>0</v>
      </c>
      <c r="K26" s="153">
        <f>E26*J26</f>
        <v>0</v>
      </c>
      <c r="Q26" s="146">
        <v>2</v>
      </c>
      <c r="BD26" s="122">
        <f>IF(BB26=2,G26,0)</f>
        <v>0</v>
      </c>
      <c r="BE26" s="122">
        <f>IF(BB26=3,G26,0)</f>
        <v>0</v>
      </c>
      <c r="BF26" s="122">
        <f>IF(BB26=4,G26,0)</f>
        <v>0</v>
      </c>
      <c r="BG26" s="122">
        <f>IF(BB26=5,G26,0)</f>
        <v>0</v>
      </c>
    </row>
    <row r="27" spans="1:59" ht="25.5" x14ac:dyDescent="0.2">
      <c r="A27" s="147">
        <v>10</v>
      </c>
      <c r="B27" s="148" t="s">
        <v>108</v>
      </c>
      <c r="C27" s="149" t="s">
        <v>109</v>
      </c>
      <c r="D27" s="150" t="s">
        <v>94</v>
      </c>
      <c r="E27" s="151">
        <v>30</v>
      </c>
      <c r="F27" s="151">
        <v>0</v>
      </c>
      <c r="G27" s="152">
        <f>E27*F27</f>
        <v>0</v>
      </c>
      <c r="H27" s="153">
        <v>2.49E-3</v>
      </c>
      <c r="I27" s="153">
        <f>E27*H27</f>
        <v>7.4700000000000003E-2</v>
      </c>
      <c r="J27" s="153">
        <v>0</v>
      </c>
      <c r="K27" s="153">
        <f>E27*J27</f>
        <v>0</v>
      </c>
      <c r="Q27" s="146">
        <v>2</v>
      </c>
      <c r="BD27" s="122">
        <f>IF(BB27=2,G27,0)</f>
        <v>0</v>
      </c>
      <c r="BE27" s="122">
        <f>IF(BB27=3,G27,0)</f>
        <v>0</v>
      </c>
      <c r="BF27" s="122">
        <f>IF(BB27=4,G27,0)</f>
        <v>0</v>
      </c>
      <c r="BG27" s="122">
        <f>IF(BB27=5,G27,0)</f>
        <v>0</v>
      </c>
    </row>
    <row r="28" spans="1:59" x14ac:dyDescent="0.2">
      <c r="A28" s="147">
        <v>11</v>
      </c>
      <c r="B28" s="148" t="s">
        <v>110</v>
      </c>
      <c r="C28" s="149" t="s">
        <v>111</v>
      </c>
      <c r="D28" s="150" t="s">
        <v>112</v>
      </c>
      <c r="E28" s="151">
        <v>24</v>
      </c>
      <c r="F28" s="151">
        <v>0</v>
      </c>
      <c r="G28" s="152">
        <f>E28*F28</f>
        <v>0</v>
      </c>
      <c r="H28" s="153">
        <v>5.0000000000000002E-5</v>
      </c>
      <c r="I28" s="153">
        <f>E28*H28</f>
        <v>1.2000000000000001E-3</v>
      </c>
      <c r="J28" s="153">
        <v>0</v>
      </c>
      <c r="K28" s="153">
        <f>E28*J28</f>
        <v>0</v>
      </c>
      <c r="Q28" s="146">
        <v>2</v>
      </c>
      <c r="BD28" s="122">
        <f>IF(BB28=2,G28,0)</f>
        <v>0</v>
      </c>
      <c r="BE28" s="122">
        <f>IF(BB28=3,G28,0)</f>
        <v>0</v>
      </c>
      <c r="BF28" s="122">
        <f>IF(BB28=4,G28,0)</f>
        <v>0</v>
      </c>
      <c r="BG28" s="122">
        <f>IF(BB28=5,G28,0)</f>
        <v>0</v>
      </c>
    </row>
    <row r="29" spans="1:59" x14ac:dyDescent="0.2">
      <c r="A29" s="147">
        <v>12</v>
      </c>
      <c r="B29" s="148" t="s">
        <v>113</v>
      </c>
      <c r="C29" s="149" t="s">
        <v>114</v>
      </c>
      <c r="D29" s="150" t="s">
        <v>112</v>
      </c>
      <c r="E29" s="151">
        <v>4</v>
      </c>
      <c r="F29" s="151">
        <v>0</v>
      </c>
      <c r="G29" s="152">
        <f>E29*F29</f>
        <v>0</v>
      </c>
      <c r="H29" s="153">
        <v>2.0000000000000002E-5</v>
      </c>
      <c r="I29" s="153">
        <f>E29*H29</f>
        <v>8.0000000000000007E-5</v>
      </c>
      <c r="J29" s="153">
        <v>0</v>
      </c>
      <c r="K29" s="153">
        <f>E29*J29</f>
        <v>0</v>
      </c>
      <c r="Q29" s="146">
        <v>2</v>
      </c>
      <c r="BD29" s="122">
        <f>IF(BB29=2,G29,0)</f>
        <v>0</v>
      </c>
      <c r="BE29" s="122">
        <f>IF(BB29=3,G29,0)</f>
        <v>0</v>
      </c>
      <c r="BF29" s="122">
        <f>IF(BB29=4,G29,0)</f>
        <v>0</v>
      </c>
      <c r="BG29" s="122">
        <f>IF(BB29=5,G29,0)</f>
        <v>0</v>
      </c>
    </row>
    <row r="30" spans="1:59" ht="25.5" x14ac:dyDescent="0.2">
      <c r="A30" s="147">
        <v>13</v>
      </c>
      <c r="B30" s="148" t="s">
        <v>115</v>
      </c>
      <c r="C30" s="149" t="s">
        <v>116</v>
      </c>
      <c r="D30" s="150" t="s">
        <v>94</v>
      </c>
      <c r="E30" s="151">
        <v>12</v>
      </c>
      <c r="F30" s="151">
        <v>0</v>
      </c>
      <c r="G30" s="152">
        <f>E30*F30</f>
        <v>0</v>
      </c>
      <c r="H30" s="153">
        <v>2.0699999999999998E-3</v>
      </c>
      <c r="I30" s="153">
        <f>E30*H30</f>
        <v>2.4839999999999997E-2</v>
      </c>
      <c r="J30" s="153">
        <v>0</v>
      </c>
      <c r="K30" s="153">
        <f>E30*J30</f>
        <v>0</v>
      </c>
      <c r="Q30" s="146">
        <v>2</v>
      </c>
      <c r="BD30" s="122">
        <f>IF(BB30=2,G30,0)</f>
        <v>0</v>
      </c>
      <c r="BE30" s="122">
        <f>IF(BB30=3,G30,0)</f>
        <v>0</v>
      </c>
      <c r="BF30" s="122">
        <f>IF(BB30=4,G30,0)</f>
        <v>0</v>
      </c>
      <c r="BG30" s="122">
        <f>IF(BB30=5,G30,0)</f>
        <v>0</v>
      </c>
    </row>
    <row r="31" spans="1:59" x14ac:dyDescent="0.2">
      <c r="A31" s="154"/>
      <c r="B31" s="155" t="s">
        <v>73</v>
      </c>
      <c r="C31" s="156" t="str">
        <f>CONCATENATE(B25," ",C25)</f>
        <v>764 Konstrukce klempířské</v>
      </c>
      <c r="D31" s="154"/>
      <c r="E31" s="157"/>
      <c r="F31" s="157"/>
      <c r="G31" s="158">
        <f>SUM(G25:G30)</f>
        <v>0</v>
      </c>
      <c r="H31" s="159"/>
      <c r="I31" s="160">
        <f>SUM(I25:I30)</f>
        <v>0.1072</v>
      </c>
      <c r="J31" s="159"/>
      <c r="K31" s="160">
        <f>SUM(K25:K30)</f>
        <v>0</v>
      </c>
      <c r="Q31" s="146">
        <v>4</v>
      </c>
      <c r="BC31" s="161"/>
      <c r="BD31" s="161">
        <f>SUM(BD25:BD30)</f>
        <v>0</v>
      </c>
      <c r="BE31" s="161">
        <f>SUM(BE25:BE30)</f>
        <v>0</v>
      </c>
      <c r="BF31" s="161">
        <f>SUM(BF25:BF30)</f>
        <v>0</v>
      </c>
      <c r="BG31" s="161">
        <f>SUM(BG25:BG30)</f>
        <v>0</v>
      </c>
    </row>
    <row r="32" spans="1:59" x14ac:dyDescent="0.2">
      <c r="A32" s="139" t="s">
        <v>69</v>
      </c>
      <c r="B32" s="140" t="s">
        <v>117</v>
      </c>
      <c r="C32" s="141" t="s">
        <v>118</v>
      </c>
      <c r="D32" s="142"/>
      <c r="E32" s="143"/>
      <c r="F32" s="143"/>
      <c r="G32" s="144"/>
      <c r="H32" s="145"/>
      <c r="I32" s="145"/>
      <c r="J32" s="145"/>
      <c r="K32" s="145"/>
      <c r="Q32" s="146">
        <v>1</v>
      </c>
    </row>
    <row r="33" spans="1:59" ht="25.5" x14ac:dyDescent="0.2">
      <c r="A33" s="147">
        <v>14</v>
      </c>
      <c r="B33" s="148" t="s">
        <v>119</v>
      </c>
      <c r="C33" s="149" t="s">
        <v>120</v>
      </c>
      <c r="D33" s="150" t="s">
        <v>87</v>
      </c>
      <c r="E33" s="151">
        <v>46</v>
      </c>
      <c r="F33" s="151">
        <v>0</v>
      </c>
      <c r="G33" s="152">
        <f>E33*F33</f>
        <v>0</v>
      </c>
      <c r="H33" s="153">
        <v>1.133E-2</v>
      </c>
      <c r="I33" s="153">
        <f>E33*H33</f>
        <v>0.52117999999999998</v>
      </c>
      <c r="J33" s="153">
        <v>0</v>
      </c>
      <c r="K33" s="153">
        <f>E33*J33</f>
        <v>0</v>
      </c>
      <c r="Q33" s="146">
        <v>2</v>
      </c>
      <c r="BD33" s="122">
        <f>IF(BB33=2,G33,0)</f>
        <v>0</v>
      </c>
      <c r="BE33" s="122">
        <f>IF(BB33=3,G33,0)</f>
        <v>0</v>
      </c>
      <c r="BF33" s="122">
        <f>IF(BB33=4,G33,0)</f>
        <v>0</v>
      </c>
      <c r="BG33" s="122">
        <f>IF(BB33=5,G33,0)</f>
        <v>0</v>
      </c>
    </row>
    <row r="34" spans="1:59" x14ac:dyDescent="0.2">
      <c r="A34" s="154"/>
      <c r="B34" s="155" t="s">
        <v>73</v>
      </c>
      <c r="C34" s="156" t="str">
        <f>CONCATENATE(B32," ",C32)</f>
        <v>765 Krytiny tvrdé</v>
      </c>
      <c r="D34" s="154"/>
      <c r="E34" s="157"/>
      <c r="F34" s="157"/>
      <c r="G34" s="158">
        <f>SUM(G32:G33)</f>
        <v>0</v>
      </c>
      <c r="H34" s="159"/>
      <c r="I34" s="160">
        <f>SUM(I32:I33)</f>
        <v>0.52117999999999998</v>
      </c>
      <c r="J34" s="159"/>
      <c r="K34" s="160">
        <f>SUM(K32:K33)</f>
        <v>0</v>
      </c>
      <c r="Q34" s="146">
        <v>4</v>
      </c>
      <c r="BC34" s="161"/>
      <c r="BD34" s="161">
        <f>SUM(BD32:BD33)</f>
        <v>0</v>
      </c>
      <c r="BE34" s="161">
        <f>SUM(BE32:BE33)</f>
        <v>0</v>
      </c>
      <c r="BF34" s="161">
        <f>SUM(BF32:BF33)</f>
        <v>0</v>
      </c>
      <c r="BG34" s="161">
        <f>SUM(BG32:BG33)</f>
        <v>0</v>
      </c>
    </row>
    <row r="35" spans="1:59" x14ac:dyDescent="0.2">
      <c r="A35" s="139" t="s">
        <v>69</v>
      </c>
      <c r="B35" s="140" t="s">
        <v>121</v>
      </c>
      <c r="C35" s="141" t="s">
        <v>122</v>
      </c>
      <c r="D35" s="142"/>
      <c r="E35" s="143"/>
      <c r="F35" s="143"/>
      <c r="G35" s="144"/>
      <c r="H35" s="145"/>
      <c r="I35" s="145"/>
      <c r="J35" s="145"/>
      <c r="K35" s="145"/>
      <c r="Q35" s="146">
        <v>1</v>
      </c>
    </row>
    <row r="36" spans="1:59" ht="25.5" x14ac:dyDescent="0.2">
      <c r="A36" s="147">
        <v>15</v>
      </c>
      <c r="B36" s="148" t="s">
        <v>123</v>
      </c>
      <c r="C36" s="149" t="s">
        <v>124</v>
      </c>
      <c r="D36" s="150" t="s">
        <v>72</v>
      </c>
      <c r="E36" s="151">
        <v>10</v>
      </c>
      <c r="F36" s="151">
        <v>0</v>
      </c>
      <c r="G36" s="152">
        <f>E36*F36</f>
        <v>0</v>
      </c>
      <c r="H36" s="153">
        <v>0</v>
      </c>
      <c r="I36" s="153">
        <f>E36*H36</f>
        <v>0</v>
      </c>
      <c r="J36" s="153">
        <v>0</v>
      </c>
      <c r="K36" s="153">
        <f>E36*J36</f>
        <v>0</v>
      </c>
      <c r="Q36" s="146">
        <v>2</v>
      </c>
      <c r="BD36" s="122">
        <f>IF(BB36=2,G36,0)</f>
        <v>0</v>
      </c>
      <c r="BE36" s="122">
        <f>IF(BB36=3,G36,0)</f>
        <v>0</v>
      </c>
      <c r="BF36" s="122">
        <f>IF(BB36=4,G36,0)</f>
        <v>0</v>
      </c>
      <c r="BG36" s="122">
        <f>IF(BB36=5,G36,0)</f>
        <v>0</v>
      </c>
    </row>
    <row r="37" spans="1:59" ht="25.5" x14ac:dyDescent="0.2">
      <c r="A37" s="147">
        <v>16</v>
      </c>
      <c r="B37" s="148" t="s">
        <v>125</v>
      </c>
      <c r="C37" s="149" t="s">
        <v>126</v>
      </c>
      <c r="D37" s="150" t="s">
        <v>127</v>
      </c>
      <c r="E37" s="151">
        <v>25</v>
      </c>
      <c r="F37" s="151">
        <v>0</v>
      </c>
      <c r="G37" s="152">
        <f>E37*F37</f>
        <v>0</v>
      </c>
      <c r="H37" s="153">
        <v>2.9999999999999997E-4</v>
      </c>
      <c r="I37" s="153">
        <f>E37*H37</f>
        <v>7.4999999999999997E-3</v>
      </c>
      <c r="J37" s="153">
        <v>0</v>
      </c>
      <c r="K37" s="153">
        <f>E37*J37</f>
        <v>0</v>
      </c>
      <c r="Q37" s="146">
        <v>2</v>
      </c>
      <c r="BD37" s="122">
        <f>IF(BB37=2,G37,0)</f>
        <v>0</v>
      </c>
      <c r="BE37" s="122">
        <f>IF(BB37=3,G37,0)</f>
        <v>0</v>
      </c>
      <c r="BF37" s="122">
        <f>IF(BB37=4,G37,0)</f>
        <v>0</v>
      </c>
      <c r="BG37" s="122">
        <f>IF(BB37=5,G37,0)</f>
        <v>0</v>
      </c>
    </row>
    <row r="38" spans="1:59" x14ac:dyDescent="0.2">
      <c r="A38" s="147">
        <v>17</v>
      </c>
      <c r="B38" s="148" t="s">
        <v>128</v>
      </c>
      <c r="C38" s="149" t="s">
        <v>129</v>
      </c>
      <c r="D38" s="150" t="s">
        <v>72</v>
      </c>
      <c r="E38" s="151">
        <v>8</v>
      </c>
      <c r="F38" s="151">
        <v>0</v>
      </c>
      <c r="G38" s="152">
        <f>E38*F38</f>
        <v>0</v>
      </c>
      <c r="H38" s="153">
        <v>0</v>
      </c>
      <c r="I38" s="153">
        <f>E38*H38</f>
        <v>0</v>
      </c>
      <c r="J38" s="153">
        <v>0</v>
      </c>
      <c r="K38" s="153">
        <f>E38*J38</f>
        <v>0</v>
      </c>
      <c r="Q38" s="146">
        <v>2</v>
      </c>
      <c r="BD38" s="122">
        <f>IF(BB38=2,G38,0)</f>
        <v>0</v>
      </c>
      <c r="BE38" s="122">
        <f>IF(BB38=3,G38,0)</f>
        <v>0</v>
      </c>
      <c r="BF38" s="122">
        <f>IF(BB38=4,G38,0)</f>
        <v>0</v>
      </c>
      <c r="BG38" s="122">
        <f>IF(BB38=5,G38,0)</f>
        <v>0</v>
      </c>
    </row>
    <row r="39" spans="1:59" ht="25.5" x14ac:dyDescent="0.2">
      <c r="A39" s="147">
        <v>18</v>
      </c>
      <c r="B39" s="148" t="s">
        <v>130</v>
      </c>
      <c r="C39" s="149" t="s">
        <v>131</v>
      </c>
      <c r="D39" s="150" t="s">
        <v>78</v>
      </c>
      <c r="E39" s="151">
        <v>2</v>
      </c>
      <c r="F39" s="151">
        <v>0</v>
      </c>
      <c r="G39" s="152">
        <f>E39*F39</f>
        <v>0</v>
      </c>
      <c r="H39" s="153">
        <v>6.0000000000000002E-5</v>
      </c>
      <c r="I39" s="153">
        <f>E39*H39</f>
        <v>1.2E-4</v>
      </c>
      <c r="J39" s="153">
        <v>0</v>
      </c>
      <c r="K39" s="153">
        <f>E39*J39</f>
        <v>0</v>
      </c>
      <c r="Q39" s="146">
        <v>2</v>
      </c>
      <c r="BD39" s="122">
        <f>IF(BB39=2,G39,0)</f>
        <v>0</v>
      </c>
      <c r="BE39" s="122">
        <f>IF(BB39=3,G39,0)</f>
        <v>0</v>
      </c>
      <c r="BF39" s="122">
        <f>IF(BB39=4,G39,0)</f>
        <v>0</v>
      </c>
      <c r="BG39" s="122">
        <f>IF(BB39=5,G39,0)</f>
        <v>0</v>
      </c>
    </row>
    <row r="40" spans="1:59" x14ac:dyDescent="0.2">
      <c r="A40" s="154"/>
      <c r="B40" s="155" t="s">
        <v>73</v>
      </c>
      <c r="C40" s="156" t="str">
        <f>CONCATENATE(B35," ",C35)</f>
        <v>766 Konstrukce truhlářské - vybavení</v>
      </c>
      <c r="D40" s="154"/>
      <c r="E40" s="157"/>
      <c r="F40" s="157"/>
      <c r="G40" s="158">
        <f>SUM(G35:G39)</f>
        <v>0</v>
      </c>
      <c r="H40" s="159"/>
      <c r="I40" s="160">
        <f>SUM(I35:I39)</f>
        <v>7.62E-3</v>
      </c>
      <c r="J40" s="159"/>
      <c r="K40" s="160">
        <f>SUM(K35:K39)</f>
        <v>0</v>
      </c>
      <c r="Q40" s="146">
        <v>4</v>
      </c>
      <c r="BC40" s="161"/>
      <c r="BD40" s="161">
        <f>SUM(BD35:BD39)</f>
        <v>0</v>
      </c>
      <c r="BE40" s="161">
        <f>SUM(BE35:BE39)</f>
        <v>0</v>
      </c>
      <c r="BF40" s="161">
        <f>SUM(BF35:BF39)</f>
        <v>0</v>
      </c>
      <c r="BG40" s="161">
        <f>SUM(BG35:BG39)</f>
        <v>0</v>
      </c>
    </row>
    <row r="41" spans="1:59" x14ac:dyDescent="0.2">
      <c r="A41" s="139" t="s">
        <v>69</v>
      </c>
      <c r="B41" s="140" t="s">
        <v>132</v>
      </c>
      <c r="C41" s="141" t="s">
        <v>133</v>
      </c>
      <c r="D41" s="142"/>
      <c r="E41" s="143"/>
      <c r="F41" s="143"/>
      <c r="G41" s="144"/>
      <c r="H41" s="145"/>
      <c r="I41" s="145"/>
      <c r="J41" s="145"/>
      <c r="K41" s="145"/>
      <c r="Q41" s="146">
        <v>1</v>
      </c>
    </row>
    <row r="42" spans="1:59" ht="25.5" x14ac:dyDescent="0.2">
      <c r="A42" s="147">
        <v>19</v>
      </c>
      <c r="B42" s="148" t="s">
        <v>134</v>
      </c>
      <c r="C42" s="149" t="s">
        <v>135</v>
      </c>
      <c r="D42" s="150" t="s">
        <v>112</v>
      </c>
      <c r="E42" s="151">
        <v>12</v>
      </c>
      <c r="F42" s="151">
        <v>0</v>
      </c>
      <c r="G42" s="152">
        <f>E42*F42</f>
        <v>0</v>
      </c>
      <c r="H42" s="153">
        <v>0</v>
      </c>
      <c r="I42" s="153">
        <f>E42*H42</f>
        <v>0</v>
      </c>
      <c r="J42" s="153">
        <v>0</v>
      </c>
      <c r="K42" s="153">
        <f>E42*J42</f>
        <v>0</v>
      </c>
      <c r="Q42" s="146">
        <v>2</v>
      </c>
      <c r="BD42" s="122">
        <f>IF(BB42=2,G42,0)</f>
        <v>0</v>
      </c>
      <c r="BE42" s="122">
        <f>IF(BB42=3,G42,0)</f>
        <v>0</v>
      </c>
      <c r="BF42" s="122">
        <f>IF(BB42=4,G42,0)</f>
        <v>0</v>
      </c>
      <c r="BG42" s="122">
        <f>IF(BB42=5,G42,0)</f>
        <v>0</v>
      </c>
    </row>
    <row r="43" spans="1:59" x14ac:dyDescent="0.2">
      <c r="A43" s="154"/>
      <c r="B43" s="155" t="s">
        <v>73</v>
      </c>
      <c r="C43" s="156" t="str">
        <f>CONCATENATE(B41," ",C41)</f>
        <v>767 Konstrukce zámečnické</v>
      </c>
      <c r="D43" s="154"/>
      <c r="E43" s="157"/>
      <c r="F43" s="157"/>
      <c r="G43" s="158">
        <f>SUM(G41:G42)</f>
        <v>0</v>
      </c>
      <c r="H43" s="159"/>
      <c r="I43" s="160">
        <f>SUM(I41:I42)</f>
        <v>0</v>
      </c>
      <c r="J43" s="159"/>
      <c r="K43" s="160">
        <f>SUM(K41:K42)</f>
        <v>0</v>
      </c>
      <c r="Q43" s="146">
        <v>4</v>
      </c>
      <c r="BC43" s="161">
        <f>SUM(BC41:BC42)</f>
        <v>0</v>
      </c>
      <c r="BD43" s="161">
        <f>SUM(BD41:BD42)</f>
        <v>0</v>
      </c>
      <c r="BE43" s="161">
        <f>SUM(BE41:BE42)</f>
        <v>0</v>
      </c>
      <c r="BF43" s="161">
        <f>SUM(BF41:BF42)</f>
        <v>0</v>
      </c>
      <c r="BG43" s="161">
        <f>SUM(BG41:BG42)</f>
        <v>0</v>
      </c>
    </row>
    <row r="44" spans="1:59" x14ac:dyDescent="0.2">
      <c r="A44" s="139" t="s">
        <v>69</v>
      </c>
      <c r="B44" s="140" t="s">
        <v>136</v>
      </c>
      <c r="C44" s="141" t="s">
        <v>137</v>
      </c>
      <c r="D44" s="142"/>
      <c r="E44" s="143"/>
      <c r="F44" s="143"/>
      <c r="G44" s="144"/>
      <c r="H44" s="145"/>
      <c r="I44" s="145"/>
      <c r="J44" s="145"/>
      <c r="K44" s="145"/>
      <c r="Q44" s="146">
        <v>1</v>
      </c>
    </row>
    <row r="45" spans="1:59" x14ac:dyDescent="0.2">
      <c r="A45" s="147">
        <v>20</v>
      </c>
      <c r="B45" s="148" t="s">
        <v>138</v>
      </c>
      <c r="C45" s="149" t="s">
        <v>139</v>
      </c>
      <c r="D45" s="150" t="s">
        <v>103</v>
      </c>
      <c r="E45" s="151">
        <v>2</v>
      </c>
      <c r="F45" s="151">
        <v>0</v>
      </c>
      <c r="G45" s="152">
        <f t="shared" ref="G45:G51" si="0">E45*F45</f>
        <v>0</v>
      </c>
      <c r="H45" s="153">
        <v>0</v>
      </c>
      <c r="I45" s="153">
        <f t="shared" ref="I45:I51" si="1">E45*H45</f>
        <v>0</v>
      </c>
      <c r="J45" s="153">
        <v>-0.02</v>
      </c>
      <c r="K45" s="153">
        <f t="shared" ref="K45:K51" si="2">E45*J45</f>
        <v>-0.04</v>
      </c>
      <c r="Q45" s="146">
        <v>2</v>
      </c>
      <c r="BC45" s="122">
        <f t="shared" ref="BC45:BC51" si="3">IF(BB45=1,G45,0)</f>
        <v>0</v>
      </c>
      <c r="BD45" s="122">
        <f t="shared" ref="BD45:BD51" si="4">IF(BB45=2,G45,0)</f>
        <v>0</v>
      </c>
      <c r="BE45" s="122">
        <f t="shared" ref="BE45:BE51" si="5">IF(BB45=3,G45,0)</f>
        <v>0</v>
      </c>
      <c r="BF45" s="122">
        <f t="shared" ref="BF45:BF51" si="6">IF(BB45=4,G45,0)</f>
        <v>0</v>
      </c>
      <c r="BG45" s="122">
        <f t="shared" ref="BG45:BG51" si="7">IF(BB45=5,G45,0)</f>
        <v>0</v>
      </c>
    </row>
    <row r="46" spans="1:59" x14ac:dyDescent="0.2">
      <c r="A46" s="147">
        <v>21</v>
      </c>
      <c r="B46" s="148" t="s">
        <v>140</v>
      </c>
      <c r="C46" s="149" t="s">
        <v>141</v>
      </c>
      <c r="D46" s="150" t="s">
        <v>87</v>
      </c>
      <c r="E46" s="151">
        <v>50</v>
      </c>
      <c r="F46" s="151">
        <v>0</v>
      </c>
      <c r="G46" s="152">
        <f t="shared" si="0"/>
        <v>0</v>
      </c>
      <c r="H46" s="153">
        <v>0</v>
      </c>
      <c r="I46" s="153">
        <f t="shared" si="1"/>
        <v>0</v>
      </c>
      <c r="J46" s="153">
        <v>-1.098E-2</v>
      </c>
      <c r="K46" s="153">
        <f t="shared" si="2"/>
        <v>-0.54900000000000004</v>
      </c>
      <c r="Q46" s="146">
        <v>2</v>
      </c>
      <c r="BC46" s="122">
        <f t="shared" si="3"/>
        <v>0</v>
      </c>
      <c r="BD46" s="122">
        <f t="shared" si="4"/>
        <v>0</v>
      </c>
      <c r="BE46" s="122">
        <f t="shared" si="5"/>
        <v>0</v>
      </c>
      <c r="BF46" s="122">
        <f t="shared" si="6"/>
        <v>0</v>
      </c>
      <c r="BG46" s="122">
        <f t="shared" si="7"/>
        <v>0</v>
      </c>
    </row>
    <row r="47" spans="1:59" x14ac:dyDescent="0.2">
      <c r="A47" s="147">
        <v>22</v>
      </c>
      <c r="B47" s="148" t="s">
        <v>142</v>
      </c>
      <c r="C47" s="149" t="s">
        <v>143</v>
      </c>
      <c r="D47" s="150" t="s">
        <v>87</v>
      </c>
      <c r="E47" s="151">
        <v>46</v>
      </c>
      <c r="F47" s="151">
        <v>0</v>
      </c>
      <c r="G47" s="152">
        <f t="shared" si="0"/>
        <v>0</v>
      </c>
      <c r="H47" s="153">
        <v>0</v>
      </c>
      <c r="I47" s="153">
        <f t="shared" si="1"/>
        <v>0</v>
      </c>
      <c r="J47" s="153">
        <v>-1.7999999999999999E-2</v>
      </c>
      <c r="K47" s="153">
        <f t="shared" si="2"/>
        <v>-0.82799999999999996</v>
      </c>
      <c r="Q47" s="146">
        <v>2</v>
      </c>
      <c r="BC47" s="122">
        <f t="shared" si="3"/>
        <v>0</v>
      </c>
      <c r="BD47" s="122">
        <f t="shared" si="4"/>
        <v>0</v>
      </c>
      <c r="BE47" s="122">
        <f t="shared" si="5"/>
        <v>0</v>
      </c>
      <c r="BF47" s="122">
        <f t="shared" si="6"/>
        <v>0</v>
      </c>
      <c r="BG47" s="122">
        <f t="shared" si="7"/>
        <v>0</v>
      </c>
    </row>
    <row r="48" spans="1:59" ht="25.5" x14ac:dyDescent="0.2">
      <c r="A48" s="147">
        <v>23</v>
      </c>
      <c r="B48" s="148" t="s">
        <v>144</v>
      </c>
      <c r="C48" s="149" t="s">
        <v>145</v>
      </c>
      <c r="D48" s="150" t="s">
        <v>94</v>
      </c>
      <c r="E48" s="151">
        <v>36</v>
      </c>
      <c r="F48" s="151">
        <v>0</v>
      </c>
      <c r="G48" s="152">
        <f t="shared" si="0"/>
        <v>0</v>
      </c>
      <c r="H48" s="153">
        <v>1.6000000000000001E-4</v>
      </c>
      <c r="I48" s="153">
        <f t="shared" si="1"/>
        <v>5.7600000000000004E-3</v>
      </c>
      <c r="J48" s="153">
        <v>-6.0000000000000001E-3</v>
      </c>
      <c r="K48" s="153">
        <f t="shared" si="2"/>
        <v>-0.216</v>
      </c>
      <c r="Q48" s="146">
        <v>2</v>
      </c>
      <c r="BC48" s="122">
        <f t="shared" si="3"/>
        <v>0</v>
      </c>
      <c r="BD48" s="122">
        <f t="shared" si="4"/>
        <v>0</v>
      </c>
      <c r="BE48" s="122">
        <f t="shared" si="5"/>
        <v>0</v>
      </c>
      <c r="BF48" s="122">
        <f t="shared" si="6"/>
        <v>0</v>
      </c>
      <c r="BG48" s="122">
        <f t="shared" si="7"/>
        <v>0</v>
      </c>
    </row>
    <row r="49" spans="1:59" ht="25.5" x14ac:dyDescent="0.2">
      <c r="A49" s="147">
        <v>24</v>
      </c>
      <c r="B49" s="148" t="s">
        <v>146</v>
      </c>
      <c r="C49" s="149" t="s">
        <v>147</v>
      </c>
      <c r="D49" s="150" t="s">
        <v>94</v>
      </c>
      <c r="E49" s="151">
        <v>92</v>
      </c>
      <c r="F49" s="151">
        <v>0</v>
      </c>
      <c r="G49" s="152">
        <f t="shared" si="0"/>
        <v>0</v>
      </c>
      <c r="H49" s="153">
        <v>1.6000000000000001E-4</v>
      </c>
      <c r="I49" s="153">
        <f t="shared" si="1"/>
        <v>1.472E-2</v>
      </c>
      <c r="J49" s="153">
        <v>-0.01</v>
      </c>
      <c r="K49" s="153">
        <f t="shared" si="2"/>
        <v>-0.92</v>
      </c>
      <c r="Q49" s="146">
        <v>2</v>
      </c>
      <c r="BC49" s="122">
        <f t="shared" si="3"/>
        <v>0</v>
      </c>
      <c r="BD49" s="122">
        <f t="shared" si="4"/>
        <v>0</v>
      </c>
      <c r="BE49" s="122">
        <f t="shared" si="5"/>
        <v>0</v>
      </c>
      <c r="BF49" s="122">
        <f t="shared" si="6"/>
        <v>0</v>
      </c>
      <c r="BG49" s="122">
        <f t="shared" si="7"/>
        <v>0</v>
      </c>
    </row>
    <row r="50" spans="1:59" x14ac:dyDescent="0.2">
      <c r="A50" s="147">
        <v>25</v>
      </c>
      <c r="B50" s="148" t="s">
        <v>148</v>
      </c>
      <c r="C50" s="149" t="s">
        <v>149</v>
      </c>
      <c r="D50" s="150" t="s">
        <v>78</v>
      </c>
      <c r="E50" s="151">
        <v>2</v>
      </c>
      <c r="F50" s="151">
        <v>0</v>
      </c>
      <c r="G50" s="152">
        <f t="shared" si="0"/>
        <v>0</v>
      </c>
      <c r="H50" s="153">
        <v>0</v>
      </c>
      <c r="I50" s="153">
        <f t="shared" si="1"/>
        <v>0</v>
      </c>
      <c r="J50" s="153">
        <v>-1.6E-2</v>
      </c>
      <c r="K50" s="153">
        <f t="shared" si="2"/>
        <v>-3.2000000000000001E-2</v>
      </c>
      <c r="Q50" s="146">
        <v>2</v>
      </c>
      <c r="BC50" s="122">
        <f t="shared" si="3"/>
        <v>0</v>
      </c>
      <c r="BD50" s="122">
        <f t="shared" si="4"/>
        <v>0</v>
      </c>
      <c r="BE50" s="122">
        <f t="shared" si="5"/>
        <v>0</v>
      </c>
      <c r="BF50" s="122">
        <f t="shared" si="6"/>
        <v>0</v>
      </c>
      <c r="BG50" s="122">
        <f t="shared" si="7"/>
        <v>0</v>
      </c>
    </row>
    <row r="51" spans="1:59" x14ac:dyDescent="0.2">
      <c r="A51" s="147">
        <v>26</v>
      </c>
      <c r="B51" s="148" t="s">
        <v>150</v>
      </c>
      <c r="C51" s="149" t="s">
        <v>151</v>
      </c>
      <c r="D51" s="150" t="s">
        <v>103</v>
      </c>
      <c r="E51" s="151">
        <v>2</v>
      </c>
      <c r="F51" s="151">
        <v>0</v>
      </c>
      <c r="G51" s="152">
        <f t="shared" si="0"/>
        <v>0</v>
      </c>
      <c r="H51" s="153">
        <v>0</v>
      </c>
      <c r="I51" s="153">
        <f t="shared" si="1"/>
        <v>0</v>
      </c>
      <c r="J51" s="153">
        <v>-2.9000000000000001E-2</v>
      </c>
      <c r="K51" s="153">
        <f t="shared" si="2"/>
        <v>-5.8000000000000003E-2</v>
      </c>
      <c r="Q51" s="146">
        <v>2</v>
      </c>
      <c r="BC51" s="122">
        <f t="shared" si="3"/>
        <v>0</v>
      </c>
      <c r="BD51" s="122">
        <f t="shared" si="4"/>
        <v>0</v>
      </c>
      <c r="BE51" s="122">
        <f t="shared" si="5"/>
        <v>0</v>
      </c>
      <c r="BF51" s="122">
        <f t="shared" si="6"/>
        <v>0</v>
      </c>
      <c r="BG51" s="122">
        <f t="shared" si="7"/>
        <v>0</v>
      </c>
    </row>
    <row r="52" spans="1:59" x14ac:dyDescent="0.2">
      <c r="A52" s="154"/>
      <c r="B52" s="155" t="s">
        <v>73</v>
      </c>
      <c r="C52" s="156" t="str">
        <f>CONCATENATE(B44," ",C44)</f>
        <v>799 Demontáže</v>
      </c>
      <c r="D52" s="154"/>
      <c r="E52" s="157"/>
      <c r="F52" s="157"/>
      <c r="G52" s="158">
        <f>SUM(G44:G51)</f>
        <v>0</v>
      </c>
      <c r="H52" s="159"/>
      <c r="I52" s="160">
        <f>SUM(I44:I51)</f>
        <v>2.0480000000000002E-2</v>
      </c>
      <c r="J52" s="159"/>
      <c r="K52" s="160">
        <f>SUM(K44:K51)</f>
        <v>-2.6429999999999998</v>
      </c>
      <c r="Q52" s="146">
        <v>4</v>
      </c>
      <c r="BC52" s="161">
        <f>SUM(BC44:BC51)</f>
        <v>0</v>
      </c>
      <c r="BD52" s="161">
        <f>SUM(BD44:BD51)</f>
        <v>0</v>
      </c>
      <c r="BE52" s="161">
        <f>SUM(BE44:BE51)</f>
        <v>0</v>
      </c>
      <c r="BF52" s="161">
        <f>SUM(BF44:BF51)</f>
        <v>0</v>
      </c>
      <c r="BG52" s="161">
        <f>SUM(BG44:BG51)</f>
        <v>0</v>
      </c>
    </row>
    <row r="53" spans="1:59" x14ac:dyDescent="0.2">
      <c r="E53" s="122"/>
    </row>
    <row r="54" spans="1:59" x14ac:dyDescent="0.2">
      <c r="E54" s="122"/>
    </row>
    <row r="55" spans="1:59" x14ac:dyDescent="0.2">
      <c r="E55" s="122"/>
    </row>
    <row r="56" spans="1:59" x14ac:dyDescent="0.2">
      <c r="E56" s="122"/>
    </row>
    <row r="57" spans="1:59" x14ac:dyDescent="0.2">
      <c r="E57" s="122"/>
    </row>
    <row r="58" spans="1:59" x14ac:dyDescent="0.2">
      <c r="E58" s="122"/>
    </row>
    <row r="59" spans="1:59" x14ac:dyDescent="0.2">
      <c r="E59" s="122"/>
    </row>
    <row r="60" spans="1:59" x14ac:dyDescent="0.2">
      <c r="E60" s="122"/>
    </row>
    <row r="61" spans="1:59" x14ac:dyDescent="0.2">
      <c r="E61" s="122"/>
    </row>
    <row r="62" spans="1:59" x14ac:dyDescent="0.2">
      <c r="E62" s="122"/>
    </row>
    <row r="63" spans="1:59" x14ac:dyDescent="0.2">
      <c r="E63" s="122"/>
    </row>
    <row r="64" spans="1:59" x14ac:dyDescent="0.2">
      <c r="E64" s="122"/>
    </row>
    <row r="65" spans="1:7" x14ac:dyDescent="0.2">
      <c r="E65" s="122"/>
    </row>
    <row r="66" spans="1:7" x14ac:dyDescent="0.2">
      <c r="E66" s="122"/>
    </row>
    <row r="67" spans="1:7" x14ac:dyDescent="0.2">
      <c r="E67" s="122"/>
    </row>
    <row r="68" spans="1:7" x14ac:dyDescent="0.2">
      <c r="E68" s="122"/>
    </row>
    <row r="69" spans="1:7" x14ac:dyDescent="0.2">
      <c r="E69" s="122"/>
    </row>
    <row r="70" spans="1:7" x14ac:dyDescent="0.2">
      <c r="E70" s="122"/>
    </row>
    <row r="71" spans="1:7" x14ac:dyDescent="0.2">
      <c r="E71" s="122"/>
    </row>
    <row r="72" spans="1:7" x14ac:dyDescent="0.2">
      <c r="E72" s="122"/>
    </row>
    <row r="73" spans="1:7" x14ac:dyDescent="0.2">
      <c r="E73" s="122"/>
    </row>
    <row r="74" spans="1:7" x14ac:dyDescent="0.2">
      <c r="E74" s="122"/>
    </row>
    <row r="75" spans="1:7" x14ac:dyDescent="0.2">
      <c r="E75" s="122"/>
    </row>
    <row r="76" spans="1:7" x14ac:dyDescent="0.2">
      <c r="A76" s="162"/>
      <c r="B76" s="162"/>
      <c r="C76" s="162"/>
      <c r="D76" s="162"/>
      <c r="E76" s="162"/>
      <c r="F76" s="162"/>
      <c r="G76" s="162"/>
    </row>
    <row r="77" spans="1:7" x14ac:dyDescent="0.2">
      <c r="A77" s="162"/>
      <c r="B77" s="162"/>
      <c r="C77" s="162"/>
      <c r="D77" s="162"/>
      <c r="E77" s="162"/>
      <c r="F77" s="162"/>
      <c r="G77" s="162"/>
    </row>
    <row r="78" spans="1:7" x14ac:dyDescent="0.2">
      <c r="A78" s="162"/>
      <c r="B78" s="162"/>
      <c r="C78" s="162"/>
      <c r="D78" s="162"/>
      <c r="E78" s="162"/>
      <c r="F78" s="162"/>
      <c r="G78" s="162"/>
    </row>
    <row r="79" spans="1:7" x14ac:dyDescent="0.2">
      <c r="A79" s="162"/>
      <c r="B79" s="162"/>
      <c r="C79" s="162"/>
      <c r="D79" s="162"/>
      <c r="E79" s="162"/>
      <c r="F79" s="162"/>
      <c r="G79" s="162"/>
    </row>
    <row r="80" spans="1:7" x14ac:dyDescent="0.2">
      <c r="E80" s="122"/>
    </row>
    <row r="81" spans="5:5" x14ac:dyDescent="0.2">
      <c r="E81" s="122"/>
    </row>
    <row r="82" spans="5:5" x14ac:dyDescent="0.2">
      <c r="E82" s="122"/>
    </row>
    <row r="83" spans="5:5" x14ac:dyDescent="0.2">
      <c r="E83" s="122"/>
    </row>
    <row r="84" spans="5:5" x14ac:dyDescent="0.2">
      <c r="E84" s="122"/>
    </row>
    <row r="85" spans="5:5" x14ac:dyDescent="0.2">
      <c r="E85" s="122"/>
    </row>
    <row r="86" spans="5:5" x14ac:dyDescent="0.2">
      <c r="E86" s="122"/>
    </row>
    <row r="87" spans="5:5" x14ac:dyDescent="0.2">
      <c r="E87" s="122"/>
    </row>
    <row r="88" spans="5:5" x14ac:dyDescent="0.2">
      <c r="E88" s="122"/>
    </row>
    <row r="89" spans="5:5" x14ac:dyDescent="0.2">
      <c r="E89" s="122"/>
    </row>
    <row r="90" spans="5:5" x14ac:dyDescent="0.2">
      <c r="E90" s="122"/>
    </row>
    <row r="91" spans="5:5" x14ac:dyDescent="0.2">
      <c r="E91" s="122"/>
    </row>
    <row r="92" spans="5:5" x14ac:dyDescent="0.2">
      <c r="E92" s="122"/>
    </row>
    <row r="93" spans="5:5" x14ac:dyDescent="0.2">
      <c r="E93" s="122"/>
    </row>
    <row r="94" spans="5:5" x14ac:dyDescent="0.2">
      <c r="E94" s="122"/>
    </row>
    <row r="95" spans="5:5" x14ac:dyDescent="0.2">
      <c r="E95" s="122"/>
    </row>
    <row r="96" spans="5:5" x14ac:dyDescent="0.2">
      <c r="E96" s="122"/>
    </row>
    <row r="97" spans="1:7" x14ac:dyDescent="0.2">
      <c r="E97" s="122"/>
    </row>
    <row r="98" spans="1:7" x14ac:dyDescent="0.2">
      <c r="E98" s="122"/>
    </row>
    <row r="99" spans="1:7" x14ac:dyDescent="0.2">
      <c r="E99" s="122"/>
    </row>
    <row r="100" spans="1:7" x14ac:dyDescent="0.2">
      <c r="E100" s="122"/>
    </row>
    <row r="101" spans="1:7" x14ac:dyDescent="0.2">
      <c r="E101" s="122"/>
    </row>
    <row r="102" spans="1:7" x14ac:dyDescent="0.2">
      <c r="E102" s="122"/>
    </row>
    <row r="103" spans="1:7" x14ac:dyDescent="0.2">
      <c r="E103" s="122"/>
    </row>
    <row r="104" spans="1:7" x14ac:dyDescent="0.2">
      <c r="E104" s="122"/>
    </row>
    <row r="105" spans="1:7" x14ac:dyDescent="0.2">
      <c r="A105" s="163"/>
      <c r="B105" s="163"/>
    </row>
    <row r="106" spans="1:7" x14ac:dyDescent="0.2">
      <c r="A106" s="162"/>
      <c r="B106" s="162"/>
      <c r="C106" s="165"/>
      <c r="D106" s="165"/>
      <c r="E106" s="166"/>
      <c r="F106" s="165"/>
      <c r="G106" s="167"/>
    </row>
    <row r="107" spans="1:7" x14ac:dyDescent="0.2">
      <c r="A107" s="168"/>
      <c r="B107" s="168"/>
      <c r="C107" s="162"/>
      <c r="D107" s="162"/>
      <c r="E107" s="169"/>
      <c r="F107" s="162"/>
      <c r="G107" s="162"/>
    </row>
    <row r="108" spans="1:7" x14ac:dyDescent="0.2">
      <c r="A108" s="162"/>
      <c r="B108" s="162"/>
      <c r="C108" s="162"/>
      <c r="D108" s="162"/>
      <c r="E108" s="169"/>
      <c r="F108" s="162"/>
      <c r="G108" s="162"/>
    </row>
    <row r="109" spans="1:7" x14ac:dyDescent="0.2">
      <c r="A109" s="162"/>
      <c r="B109" s="162"/>
      <c r="C109" s="162"/>
      <c r="D109" s="162"/>
      <c r="E109" s="169"/>
      <c r="F109" s="162"/>
      <c r="G109" s="162"/>
    </row>
    <row r="110" spans="1:7" x14ac:dyDescent="0.2">
      <c r="A110" s="162"/>
      <c r="B110" s="162"/>
      <c r="C110" s="162"/>
      <c r="D110" s="162"/>
      <c r="E110" s="169"/>
      <c r="F110" s="162"/>
      <c r="G110" s="162"/>
    </row>
    <row r="111" spans="1:7" x14ac:dyDescent="0.2">
      <c r="A111" s="162"/>
      <c r="B111" s="162"/>
      <c r="C111" s="162"/>
      <c r="D111" s="162"/>
      <c r="E111" s="169"/>
      <c r="F111" s="162"/>
      <c r="G111" s="162"/>
    </row>
    <row r="112" spans="1:7" x14ac:dyDescent="0.2">
      <c r="A112" s="162"/>
      <c r="B112" s="162"/>
      <c r="C112" s="162"/>
      <c r="D112" s="162"/>
      <c r="E112" s="169"/>
      <c r="F112" s="162"/>
      <c r="G112" s="162"/>
    </row>
    <row r="113" spans="1:7" x14ac:dyDescent="0.2">
      <c r="A113" s="162"/>
      <c r="B113" s="162"/>
      <c r="C113" s="162"/>
      <c r="D113" s="162"/>
      <c r="E113" s="169"/>
      <c r="F113" s="162"/>
      <c r="G113" s="162"/>
    </row>
    <row r="114" spans="1:7" x14ac:dyDescent="0.2">
      <c r="A114" s="162"/>
      <c r="B114" s="162"/>
      <c r="C114" s="162"/>
      <c r="D114" s="162"/>
      <c r="E114" s="169"/>
      <c r="F114" s="162"/>
      <c r="G114" s="162"/>
    </row>
    <row r="115" spans="1:7" x14ac:dyDescent="0.2">
      <c r="A115" s="162"/>
      <c r="B115" s="162"/>
      <c r="C115" s="162"/>
      <c r="D115" s="162"/>
      <c r="E115" s="169"/>
      <c r="F115" s="162"/>
      <c r="G115" s="162"/>
    </row>
    <row r="116" spans="1:7" x14ac:dyDescent="0.2">
      <c r="A116" s="162"/>
      <c r="B116" s="162"/>
      <c r="C116" s="162"/>
      <c r="D116" s="162"/>
      <c r="E116" s="169"/>
      <c r="F116" s="162"/>
      <c r="G116" s="162"/>
    </row>
    <row r="117" spans="1:7" x14ac:dyDescent="0.2">
      <c r="A117" s="162"/>
      <c r="B117" s="162"/>
      <c r="C117" s="162"/>
      <c r="D117" s="162"/>
      <c r="E117" s="169"/>
      <c r="F117" s="162"/>
      <c r="G117" s="162"/>
    </row>
    <row r="118" spans="1:7" x14ac:dyDescent="0.2">
      <c r="A118" s="162"/>
      <c r="B118" s="162"/>
      <c r="C118" s="162"/>
      <c r="D118" s="162"/>
      <c r="E118" s="169"/>
      <c r="F118" s="162"/>
      <c r="G118" s="162"/>
    </row>
    <row r="119" spans="1:7" x14ac:dyDescent="0.2">
      <c r="A119" s="162"/>
      <c r="B119" s="162"/>
      <c r="C119" s="162"/>
      <c r="D119" s="162"/>
      <c r="E119" s="169"/>
      <c r="F119" s="162"/>
      <c r="G119" s="162"/>
    </row>
  </sheetData>
  <mergeCells count="4">
    <mergeCell ref="A1:I1"/>
    <mergeCell ref="A3:B3"/>
    <mergeCell ref="A4:B4"/>
    <mergeCell ref="G4:I4"/>
  </mergeCells>
  <printOptions gridLinesSet="0"/>
  <pageMargins left="0.59055118110236227" right="0.39370078740157483" top="0.78740157480314965" bottom="0.78740157480314965" header="0.31496062992125984" footer="0.31496062992125984"/>
  <pageSetup paperSize="9" scale="85" orientation="landscape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baránková</dc:creator>
  <cp:lastModifiedBy>mertova</cp:lastModifiedBy>
  <dcterms:created xsi:type="dcterms:W3CDTF">2018-06-04T05:15:48Z</dcterms:created>
  <dcterms:modified xsi:type="dcterms:W3CDTF">2018-08-31T13:24:58Z</dcterms:modified>
</cp:coreProperties>
</file>