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270" windowWidth="18735" windowHeight="9435" activeTab="3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Pol'!$A$1:$U$93</definedName>
    <definedName name="_xlnm.Print_Area" localSheetId="1">Stavba!$A$1:$J$49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78" i="12" l="1"/>
  <c r="G9" i="12"/>
  <c r="U78" i="12"/>
  <c r="Q78" i="12"/>
  <c r="O78" i="12"/>
  <c r="K78" i="12"/>
  <c r="I78" i="12"/>
  <c r="M78" i="12"/>
  <c r="AC83" i="12" l="1"/>
  <c r="F39" i="1" s="1"/>
  <c r="AD83" i="12"/>
  <c r="G39" i="1" s="1"/>
  <c r="G40" i="1" s="1"/>
  <c r="G25" i="1" s="1"/>
  <c r="G26" i="1" s="1"/>
  <c r="M9" i="12"/>
  <c r="I9" i="12"/>
  <c r="K9" i="12"/>
  <c r="O9" i="12"/>
  <c r="Q9" i="12"/>
  <c r="U9" i="12"/>
  <c r="G10" i="12"/>
  <c r="M10" i="12" s="1"/>
  <c r="I10" i="12"/>
  <c r="K10" i="12"/>
  <c r="O10" i="12"/>
  <c r="Q10" i="12"/>
  <c r="U10" i="12"/>
  <c r="G11" i="12"/>
  <c r="M11" i="12" s="1"/>
  <c r="I11" i="12"/>
  <c r="K11" i="12"/>
  <c r="O11" i="12"/>
  <c r="Q11" i="12"/>
  <c r="U11" i="12"/>
  <c r="G12" i="12"/>
  <c r="M12" i="12" s="1"/>
  <c r="I12" i="12"/>
  <c r="K12" i="12"/>
  <c r="O12" i="12"/>
  <c r="Q12" i="12"/>
  <c r="U12" i="12"/>
  <c r="G13" i="12"/>
  <c r="I13" i="12"/>
  <c r="K13" i="12"/>
  <c r="M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G18" i="12"/>
  <c r="M18" i="12" s="1"/>
  <c r="I18" i="12"/>
  <c r="K18" i="12"/>
  <c r="O18" i="12"/>
  <c r="Q18" i="12"/>
  <c r="U18" i="12"/>
  <c r="G19" i="12"/>
  <c r="M19" i="12" s="1"/>
  <c r="I19" i="12"/>
  <c r="K19" i="12"/>
  <c r="O19" i="12"/>
  <c r="Q19" i="12"/>
  <c r="U19" i="12"/>
  <c r="G20" i="12"/>
  <c r="M20" i="12" s="1"/>
  <c r="I20" i="12"/>
  <c r="K20" i="12"/>
  <c r="O20" i="12"/>
  <c r="Q20" i="12"/>
  <c r="U20" i="12"/>
  <c r="G21" i="12"/>
  <c r="M21" i="12" s="1"/>
  <c r="I21" i="12"/>
  <c r="K21" i="12"/>
  <c r="O21" i="12"/>
  <c r="Q21" i="12"/>
  <c r="U21" i="12"/>
  <c r="G22" i="12"/>
  <c r="M22" i="12" s="1"/>
  <c r="I22" i="12"/>
  <c r="K22" i="12"/>
  <c r="O22" i="12"/>
  <c r="Q22" i="12"/>
  <c r="U22" i="12"/>
  <c r="G23" i="12"/>
  <c r="M23" i="12" s="1"/>
  <c r="I23" i="12"/>
  <c r="K23" i="12"/>
  <c r="O23" i="12"/>
  <c r="Q23" i="12"/>
  <c r="U23" i="12"/>
  <c r="G24" i="12"/>
  <c r="M24" i="12" s="1"/>
  <c r="I24" i="12"/>
  <c r="K24" i="12"/>
  <c r="O24" i="12"/>
  <c r="Q24" i="12"/>
  <c r="U24" i="12"/>
  <c r="G25" i="12"/>
  <c r="M25" i="12" s="1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7" i="12"/>
  <c r="I27" i="12"/>
  <c r="K27" i="12"/>
  <c r="M27" i="12"/>
  <c r="O27" i="12"/>
  <c r="Q27" i="12"/>
  <c r="U27" i="12"/>
  <c r="G28" i="12"/>
  <c r="M28" i="12" s="1"/>
  <c r="I28" i="12"/>
  <c r="K28" i="12"/>
  <c r="O28" i="12"/>
  <c r="Q28" i="12"/>
  <c r="U28" i="12"/>
  <c r="G29" i="12"/>
  <c r="M29" i="12" s="1"/>
  <c r="I29" i="12"/>
  <c r="K29" i="12"/>
  <c r="O29" i="12"/>
  <c r="Q29" i="12"/>
  <c r="U29" i="12"/>
  <c r="G30" i="12"/>
  <c r="M30" i="12" s="1"/>
  <c r="I30" i="12"/>
  <c r="K30" i="12"/>
  <c r="O30" i="12"/>
  <c r="Q30" i="12"/>
  <c r="U30" i="12"/>
  <c r="G31" i="12"/>
  <c r="M31" i="12" s="1"/>
  <c r="I31" i="12"/>
  <c r="K31" i="12"/>
  <c r="O31" i="12"/>
  <c r="Q31" i="12"/>
  <c r="U31" i="12"/>
  <c r="G32" i="12"/>
  <c r="M32" i="12" s="1"/>
  <c r="I32" i="12"/>
  <c r="K32" i="12"/>
  <c r="O32" i="12"/>
  <c r="Q32" i="12"/>
  <c r="U32" i="12"/>
  <c r="G33" i="12"/>
  <c r="M33" i="12" s="1"/>
  <c r="I33" i="12"/>
  <c r="K33" i="12"/>
  <c r="O33" i="12"/>
  <c r="Q33" i="12"/>
  <c r="U33" i="12"/>
  <c r="G34" i="12"/>
  <c r="M34" i="12" s="1"/>
  <c r="I34" i="12"/>
  <c r="K34" i="12"/>
  <c r="O34" i="12"/>
  <c r="Q34" i="12"/>
  <c r="U34" i="12"/>
  <c r="G35" i="12"/>
  <c r="M35" i="12" s="1"/>
  <c r="I35" i="12"/>
  <c r="K35" i="12"/>
  <c r="O35" i="12"/>
  <c r="Q35" i="12"/>
  <c r="U35" i="12"/>
  <c r="G36" i="12"/>
  <c r="M36" i="12" s="1"/>
  <c r="I36" i="12"/>
  <c r="K36" i="12"/>
  <c r="O36" i="12"/>
  <c r="Q36" i="12"/>
  <c r="U36" i="12"/>
  <c r="G37" i="12"/>
  <c r="M37" i="12" s="1"/>
  <c r="I37" i="12"/>
  <c r="K37" i="12"/>
  <c r="O37" i="12"/>
  <c r="Q37" i="12"/>
  <c r="U37" i="12"/>
  <c r="G38" i="12"/>
  <c r="M38" i="12" s="1"/>
  <c r="I38" i="12"/>
  <c r="K38" i="12"/>
  <c r="O38" i="12"/>
  <c r="Q38" i="12"/>
  <c r="U38" i="12"/>
  <c r="G39" i="12"/>
  <c r="M39" i="12" s="1"/>
  <c r="I39" i="12"/>
  <c r="K39" i="12"/>
  <c r="O39" i="12"/>
  <c r="Q39" i="12"/>
  <c r="U39" i="12"/>
  <c r="G40" i="12"/>
  <c r="M40" i="12" s="1"/>
  <c r="I40" i="12"/>
  <c r="K40" i="12"/>
  <c r="O40" i="12"/>
  <c r="Q40" i="12"/>
  <c r="U40" i="12"/>
  <c r="G41" i="12"/>
  <c r="M41" i="12" s="1"/>
  <c r="I41" i="12"/>
  <c r="K41" i="12"/>
  <c r="O41" i="12"/>
  <c r="Q41" i="12"/>
  <c r="U41" i="12"/>
  <c r="G42" i="12"/>
  <c r="M42" i="12" s="1"/>
  <c r="I42" i="12"/>
  <c r="K42" i="12"/>
  <c r="O42" i="12"/>
  <c r="Q42" i="12"/>
  <c r="U42" i="12"/>
  <c r="G43" i="12"/>
  <c r="M43" i="12" s="1"/>
  <c r="I43" i="12"/>
  <c r="K43" i="12"/>
  <c r="O43" i="12"/>
  <c r="Q43" i="12"/>
  <c r="U43" i="12"/>
  <c r="G44" i="12"/>
  <c r="M44" i="12" s="1"/>
  <c r="I44" i="12"/>
  <c r="K44" i="12"/>
  <c r="O44" i="12"/>
  <c r="Q44" i="12"/>
  <c r="U44" i="12"/>
  <c r="G45" i="12"/>
  <c r="M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G47" i="12"/>
  <c r="I47" i="12"/>
  <c r="K47" i="12"/>
  <c r="M47" i="12"/>
  <c r="O47" i="12"/>
  <c r="Q47" i="12"/>
  <c r="U47" i="12"/>
  <c r="G48" i="12"/>
  <c r="M48" i="12" s="1"/>
  <c r="I48" i="12"/>
  <c r="K48" i="12"/>
  <c r="O48" i="12"/>
  <c r="Q48" i="12"/>
  <c r="U48" i="12"/>
  <c r="G49" i="12"/>
  <c r="M49" i="12" s="1"/>
  <c r="I49" i="12"/>
  <c r="K49" i="12"/>
  <c r="O49" i="12"/>
  <c r="Q49" i="12"/>
  <c r="U49" i="12"/>
  <c r="G50" i="12"/>
  <c r="M50" i="12" s="1"/>
  <c r="I50" i="12"/>
  <c r="K50" i="12"/>
  <c r="O50" i="12"/>
  <c r="Q50" i="12"/>
  <c r="U50" i="12"/>
  <c r="G51" i="12"/>
  <c r="M51" i="12" s="1"/>
  <c r="I51" i="12"/>
  <c r="K51" i="12"/>
  <c r="O51" i="12"/>
  <c r="Q51" i="12"/>
  <c r="U51" i="12"/>
  <c r="G52" i="12"/>
  <c r="M52" i="12" s="1"/>
  <c r="I52" i="12"/>
  <c r="K52" i="12"/>
  <c r="O52" i="12"/>
  <c r="Q52" i="12"/>
  <c r="U52" i="12"/>
  <c r="G53" i="12"/>
  <c r="M53" i="12" s="1"/>
  <c r="I53" i="12"/>
  <c r="K53" i="12"/>
  <c r="O53" i="12"/>
  <c r="Q53" i="12"/>
  <c r="U53" i="12"/>
  <c r="G54" i="12"/>
  <c r="M54" i="12" s="1"/>
  <c r="I54" i="12"/>
  <c r="K54" i="12"/>
  <c r="O54" i="12"/>
  <c r="Q54" i="12"/>
  <c r="U54" i="12"/>
  <c r="G55" i="12"/>
  <c r="M55" i="12" s="1"/>
  <c r="I55" i="12"/>
  <c r="K55" i="12"/>
  <c r="O55" i="12"/>
  <c r="Q55" i="12"/>
  <c r="U55" i="12"/>
  <c r="G56" i="12"/>
  <c r="M56" i="12" s="1"/>
  <c r="I56" i="12"/>
  <c r="K56" i="12"/>
  <c r="O56" i="12"/>
  <c r="Q56" i="12"/>
  <c r="U56" i="12"/>
  <c r="G57" i="12"/>
  <c r="M57" i="12" s="1"/>
  <c r="I57" i="12"/>
  <c r="K57" i="12"/>
  <c r="O57" i="12"/>
  <c r="Q57" i="12"/>
  <c r="U57" i="12"/>
  <c r="G58" i="12"/>
  <c r="M58" i="12" s="1"/>
  <c r="I58" i="12"/>
  <c r="K58" i="12"/>
  <c r="O58" i="12"/>
  <c r="Q58" i="12"/>
  <c r="U58" i="12"/>
  <c r="G59" i="12"/>
  <c r="M59" i="12" s="1"/>
  <c r="I59" i="12"/>
  <c r="K59" i="12"/>
  <c r="O59" i="12"/>
  <c r="Q59" i="12"/>
  <c r="U59" i="12"/>
  <c r="G60" i="12"/>
  <c r="M60" i="12" s="1"/>
  <c r="I60" i="12"/>
  <c r="K60" i="12"/>
  <c r="O60" i="12"/>
  <c r="Q60" i="12"/>
  <c r="U60" i="12"/>
  <c r="G61" i="12"/>
  <c r="M61" i="12" s="1"/>
  <c r="I61" i="12"/>
  <c r="K61" i="12"/>
  <c r="O61" i="12"/>
  <c r="Q61" i="12"/>
  <c r="U61" i="12"/>
  <c r="G62" i="12"/>
  <c r="M62" i="12" s="1"/>
  <c r="I62" i="12"/>
  <c r="K62" i="12"/>
  <c r="O62" i="12"/>
  <c r="Q62" i="12"/>
  <c r="U62" i="12"/>
  <c r="G63" i="12"/>
  <c r="M63" i="12" s="1"/>
  <c r="I63" i="12"/>
  <c r="K63" i="12"/>
  <c r="O63" i="12"/>
  <c r="Q63" i="12"/>
  <c r="U63" i="12"/>
  <c r="G64" i="12"/>
  <c r="M64" i="12" s="1"/>
  <c r="I64" i="12"/>
  <c r="K64" i="12"/>
  <c r="O64" i="12"/>
  <c r="Q64" i="12"/>
  <c r="U64" i="12"/>
  <c r="G65" i="12"/>
  <c r="M65" i="12" s="1"/>
  <c r="I65" i="12"/>
  <c r="K65" i="12"/>
  <c r="O65" i="12"/>
  <c r="Q65" i="12"/>
  <c r="U65" i="12"/>
  <c r="G66" i="12"/>
  <c r="M66" i="12" s="1"/>
  <c r="I66" i="12"/>
  <c r="K66" i="12"/>
  <c r="O66" i="12"/>
  <c r="Q66" i="12"/>
  <c r="U66" i="12"/>
  <c r="G67" i="12"/>
  <c r="M67" i="12" s="1"/>
  <c r="I67" i="12"/>
  <c r="K67" i="12"/>
  <c r="O67" i="12"/>
  <c r="Q67" i="12"/>
  <c r="U67" i="12"/>
  <c r="G68" i="12"/>
  <c r="M68" i="12" s="1"/>
  <c r="I68" i="12"/>
  <c r="K68" i="12"/>
  <c r="O68" i="12"/>
  <c r="Q68" i="12"/>
  <c r="U68" i="12"/>
  <c r="G69" i="12"/>
  <c r="I69" i="12"/>
  <c r="K69" i="12"/>
  <c r="M69" i="12"/>
  <c r="O69" i="12"/>
  <c r="Q69" i="12"/>
  <c r="U69" i="12"/>
  <c r="G70" i="12"/>
  <c r="M70" i="12" s="1"/>
  <c r="I70" i="12"/>
  <c r="K70" i="12"/>
  <c r="O70" i="12"/>
  <c r="Q70" i="12"/>
  <c r="U70" i="12"/>
  <c r="G71" i="12"/>
  <c r="M71" i="12" s="1"/>
  <c r="I71" i="12"/>
  <c r="K71" i="12"/>
  <c r="O71" i="12"/>
  <c r="Q71" i="12"/>
  <c r="U71" i="12"/>
  <c r="G72" i="12"/>
  <c r="M72" i="12" s="1"/>
  <c r="I72" i="12"/>
  <c r="K72" i="12"/>
  <c r="O72" i="12"/>
  <c r="Q72" i="12"/>
  <c r="U72" i="12"/>
  <c r="G73" i="12"/>
  <c r="M73" i="12" s="1"/>
  <c r="I73" i="12"/>
  <c r="K73" i="12"/>
  <c r="O73" i="12"/>
  <c r="Q73" i="12"/>
  <c r="U73" i="12"/>
  <c r="G74" i="12"/>
  <c r="M74" i="12" s="1"/>
  <c r="I74" i="12"/>
  <c r="K74" i="12"/>
  <c r="O74" i="12"/>
  <c r="Q74" i="12"/>
  <c r="U74" i="12"/>
  <c r="G75" i="12"/>
  <c r="M75" i="12" s="1"/>
  <c r="I75" i="12"/>
  <c r="K75" i="12"/>
  <c r="O75" i="12"/>
  <c r="Q75" i="12"/>
  <c r="U75" i="12"/>
  <c r="G76" i="12"/>
  <c r="M76" i="12" s="1"/>
  <c r="I76" i="12"/>
  <c r="K76" i="12"/>
  <c r="O76" i="12"/>
  <c r="Q76" i="12"/>
  <c r="U76" i="12"/>
  <c r="G77" i="12"/>
  <c r="M77" i="12" s="1"/>
  <c r="I77" i="12"/>
  <c r="K77" i="12"/>
  <c r="O77" i="12"/>
  <c r="Q77" i="12"/>
  <c r="U77" i="12"/>
  <c r="G79" i="12"/>
  <c r="M79" i="12" s="1"/>
  <c r="I79" i="12"/>
  <c r="K79" i="12"/>
  <c r="O79" i="12"/>
  <c r="Q79" i="12"/>
  <c r="U79" i="12"/>
  <c r="I20" i="1"/>
  <c r="I19" i="1"/>
  <c r="I18" i="1"/>
  <c r="I16" i="1"/>
  <c r="AZ42" i="1"/>
  <c r="G27" i="1"/>
  <c r="J28" i="1"/>
  <c r="J26" i="1"/>
  <c r="G38" i="1"/>
  <c r="F38" i="1"/>
  <c r="J23" i="1"/>
  <c r="J24" i="1"/>
  <c r="J25" i="1"/>
  <c r="J27" i="1"/>
  <c r="E24" i="1"/>
  <c r="E26" i="1"/>
  <c r="G8" i="12" l="1"/>
  <c r="F40" i="1"/>
  <c r="G28" i="1" s="1"/>
  <c r="H39" i="1"/>
  <c r="H40" i="1" s="1"/>
  <c r="U8" i="12"/>
  <c r="O8" i="12"/>
  <c r="K8" i="12"/>
  <c r="Q8" i="12"/>
  <c r="I8" i="12"/>
  <c r="M8" i="12"/>
  <c r="I39" i="1" l="1"/>
  <c r="I40" i="1" s="1"/>
  <c r="J39" i="1" s="1"/>
  <c r="J40" i="1" s="1"/>
  <c r="G23" i="1"/>
  <c r="G24" i="1" s="1"/>
  <c r="G29" i="1" s="1"/>
  <c r="G83" i="12"/>
  <c r="I48" i="1"/>
  <c r="I17" i="1" l="1"/>
  <c r="I21" i="1" s="1"/>
  <c r="I49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<sst xmlns="http://schemas.openxmlformats.org/spreadsheetml/2006/main" count="407" uniqueCount="241">
  <si>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</si>
  <si>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</si>
  <si>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</si>
  <si>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</si>
  <si>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</si>
  <si>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</si>
  <si>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</si>
  <si>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</si>
  <si>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</si>
  <si>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</si>
  <si>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</si>
  <si>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</si>
  <si>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</si>
  <si>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</si>
  <si>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</si>
  <si>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</si>
  <si>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</si>
  <si>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</si>
  <si>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</si>
  <si>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</si>
  <si>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</si>
  <si>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</si>
  <si>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</si>
  <si>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</si>
  <si>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</si>
  <si>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</si>
  <si>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</si>
  <si>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</si>
  <si>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</si>
  <si>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</si>
  <si>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</si>
  <si>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</si>
  <si>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</si>
  <si>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</si>
  <si>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</si>
  <si>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</si>
  <si>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</si>
  <si>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</si>
  <si>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</si>
  <si>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</si>
  <si>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</si>
  <si>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</si>
  <si>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</si>
  <si>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Čujkovova 25</t>
  </si>
  <si>
    <t>Rozpočet:</t>
  </si>
  <si>
    <t>Misto</t>
  </si>
  <si>
    <t>Domov Čujkovova, Ostrava Zábřeh příspěvková org.</t>
  </si>
  <si>
    <t>Domov Čujkovova, Ostrava Zábřeh příspěvková organizace</t>
  </si>
  <si>
    <t>Ostrava - Zábřeh</t>
  </si>
  <si>
    <t>700 30</t>
  </si>
  <si>
    <t>Celkem za stavbu</t>
  </si>
  <si>
    <t>CZK</t>
  </si>
  <si>
    <t>Rekapitulace dílů</t>
  </si>
  <si>
    <t>Typ dílu</t>
  </si>
  <si>
    <t>764</t>
  </si>
  <si>
    <t>Konstrukce klempířské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</si>
  <si>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</si>
  <si>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</si>
  <si>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</si>
  <si>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</si>
  <si>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</si>
  <si>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</si>
  <si>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</si>
  <si>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</si>
  <si>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</si>
  <si>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</si>
  <si>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</si>
  <si>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</si>
  <si>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</si>
  <si>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</si>
  <si>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</si>
  <si>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</si>
  <si>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</si>
  <si>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</si>
  <si>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</si>
  <si>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</si>
  <si>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</si>
  <si>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</si>
  <si>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</si>
  <si>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</si>
  <si>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</si>
  <si>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</si>
  <si>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</si>
  <si>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</si>
  <si>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</si>
  <si>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765321810R00</t>
  </si>
  <si>
    <t>Demontáž krytiny vč. odhřebíkovaní</t>
  </si>
  <si>
    <t>m2</t>
  </si>
  <si>
    <t>POL1_0</t>
  </si>
  <si>
    <t>764321820R00</t>
  </si>
  <si>
    <t xml:space="preserve">Demontáž oplechování </t>
  </si>
  <si>
    <t>m</t>
  </si>
  <si>
    <t>764355811R01</t>
  </si>
  <si>
    <t>Demontáž žlabů a háků</t>
  </si>
  <si>
    <t>762341811R00</t>
  </si>
  <si>
    <t>Demontáž bednění a laťování</t>
  </si>
  <si>
    <t>765321810R19</t>
  </si>
  <si>
    <t>Demontáž stávající lepenkové krytiny</t>
  </si>
  <si>
    <t>764355811R00</t>
  </si>
  <si>
    <t>Demontáž žlabů nástřeš. oblých</t>
  </si>
  <si>
    <t>764311393R01</t>
  </si>
  <si>
    <t>Demontáž okapu pod nástřeš. žlabem</t>
  </si>
  <si>
    <t>765321810R06</t>
  </si>
  <si>
    <t>Odstranění stávající tep. izolace a lepenky</t>
  </si>
  <si>
    <t>764346391R02</t>
  </si>
  <si>
    <t>Vyčíštění půdy</t>
  </si>
  <si>
    <t>63150834.V4</t>
  </si>
  <si>
    <t xml:space="preserve">Položení nové tep.izolace tl. 200 mm D+M,  </t>
  </si>
  <si>
    <t>POL3_0</t>
  </si>
  <si>
    <t>60511112</t>
  </si>
  <si>
    <t>Řezivo SM omítané 23/80-160 L=4-6 m impregnované</t>
  </si>
  <si>
    <t>m3</t>
  </si>
  <si>
    <t>762341210R00</t>
  </si>
  <si>
    <t>Montáž bednění střech rovných, prkna hrubá na sraz</t>
  </si>
  <si>
    <t>62852254111</t>
  </si>
  <si>
    <t>Podkladní modifik. asfalt. pás ROOFTEK 40 MINER.</t>
  </si>
  <si>
    <t>628522641</t>
  </si>
  <si>
    <t>Pás modifikovaný asfalt ELASTEK 40 SPECIAL DEKOR</t>
  </si>
  <si>
    <t>764222220R01</t>
  </si>
  <si>
    <t>Oplechování okapů pod fólii lak. plech rš. 150 mm</t>
  </si>
  <si>
    <t>764222220R02</t>
  </si>
  <si>
    <t>Oplechování okapů lak. plech pod krytinu</t>
  </si>
  <si>
    <t>764362320R00</t>
  </si>
  <si>
    <t>Střešní výlez 60 x 60cm</t>
  </si>
  <si>
    <t>ks</t>
  </si>
  <si>
    <t>764342230M7</t>
  </si>
  <si>
    <t>MONTÁŽ  stř. výlezu</t>
  </si>
  <si>
    <t>764239210R01</t>
  </si>
  <si>
    <t>Lemování komínů lak. plech</t>
  </si>
  <si>
    <t>764530440L97</t>
  </si>
  <si>
    <t>Oplechování štítu lak. plech rš.300 mm</t>
  </si>
  <si>
    <t>764530440L96</t>
  </si>
  <si>
    <t>Oplechování zdí lak. plech, rš 300mm</t>
  </si>
  <si>
    <t>764222220R12</t>
  </si>
  <si>
    <t>Oplechování atiky lak. plech</t>
  </si>
  <si>
    <t>764222220R25</t>
  </si>
  <si>
    <t>Oplechování úžlabí lak. plech</t>
  </si>
  <si>
    <t>764902001R00</t>
  </si>
  <si>
    <t>Oplechováni zlomů střechy lak. plech</t>
  </si>
  <si>
    <t>764255604RT1</t>
  </si>
  <si>
    <t>Žlab nástřešní TiZn rš. 670 mm, plech leskle válcovaný</t>
  </si>
  <si>
    <t>764292661RT1</t>
  </si>
  <si>
    <t>Oplechování okapní hrany z TiZn tl. 07 mm, plech leskle válcovaný</t>
  </si>
  <si>
    <t>764901041L30</t>
  </si>
  <si>
    <t>Žlab podokapní půlkruhový ,velikost 150 mm lak.</t>
  </si>
  <si>
    <t>764901045L21</t>
  </si>
  <si>
    <t>Žlabový hák 150 lak.</t>
  </si>
  <si>
    <t>764901031L35</t>
  </si>
  <si>
    <t>Kotlík žlabový kónický  D 100 mm</t>
  </si>
  <si>
    <t>764901051L37</t>
  </si>
  <si>
    <t>Odpadní trouby kruhové, D 100 mm</t>
  </si>
  <si>
    <t>764901065L36</t>
  </si>
  <si>
    <t>Koleno svodové 72°  D 100 mm</t>
  </si>
  <si>
    <t>764901066L38</t>
  </si>
  <si>
    <t>Objímka odpadní roury D 100 mm</t>
  </si>
  <si>
    <t>767392112R99</t>
  </si>
  <si>
    <t>Montáž háků</t>
  </si>
  <si>
    <t>764342291M9</t>
  </si>
  <si>
    <t>MONTÁŽ  svodů, kolen a objimék</t>
  </si>
  <si>
    <t>764342240M8</t>
  </si>
  <si>
    <t xml:space="preserve">MONTÁŽ  žlabů </t>
  </si>
  <si>
    <t>mb</t>
  </si>
  <si>
    <t>67352216   F06</t>
  </si>
  <si>
    <t>Difuzní fólie JUTADACH 160 g Master</t>
  </si>
  <si>
    <t>764341220M2</t>
  </si>
  <si>
    <t>MONTÁŽ  fólie</t>
  </si>
  <si>
    <t>62811150V12</t>
  </si>
  <si>
    <t>Lepicí páska DELTA MULTI BAND na folii</t>
  </si>
  <si>
    <t>60510054</t>
  </si>
  <si>
    <t>Lať střešní profil dřevěný 60/40 mm vč.impregnace</t>
  </si>
  <si>
    <t>762342204M17</t>
  </si>
  <si>
    <t>Montáž laťování střech, svisle</t>
  </si>
  <si>
    <t>762342203M16</t>
  </si>
  <si>
    <t>Montáž laťování střech, vodorovně</t>
  </si>
  <si>
    <t>764900001M1</t>
  </si>
  <si>
    <t>Taška mStandart S-350 Pural SP 50 SAAB</t>
  </si>
  <si>
    <t>764341210M1</t>
  </si>
  <si>
    <t>MONTÁŽ  krytiny</t>
  </si>
  <si>
    <t>764900101L2</t>
  </si>
  <si>
    <t>Hřebenáč</t>
  </si>
  <si>
    <t>764901020L9</t>
  </si>
  <si>
    <t>Rozdělovací hřebenáč</t>
  </si>
  <si>
    <t>764341230M3</t>
  </si>
  <si>
    <t xml:space="preserve">MONTÁŽ  hřebenáče </t>
  </si>
  <si>
    <t>765331231L17</t>
  </si>
  <si>
    <t xml:space="preserve">Větrací pás hřebene </t>
  </si>
  <si>
    <t>764901011L4</t>
  </si>
  <si>
    <t>Opravný sprej 400 ml</t>
  </si>
  <si>
    <t>76533123223L</t>
  </si>
  <si>
    <t>Větrací pás okapní- 80 mm- 5m</t>
  </si>
  <si>
    <t>764901013M7</t>
  </si>
  <si>
    <t>Nastřelovací hřebíky</t>
  </si>
  <si>
    <t>764901012L6</t>
  </si>
  <si>
    <t>Samovrtný šroub do dřeva 4,8*35  -250 ks bal.</t>
  </si>
  <si>
    <t>998764102R1</t>
  </si>
  <si>
    <t>Přesun hmot pro klempířské konstr., výšky do 24 m</t>
  </si>
  <si>
    <t>t</t>
  </si>
  <si>
    <t>998765101R00</t>
  </si>
  <si>
    <t>Přesun hmot vodorovně</t>
  </si>
  <si>
    <t>765331232B391</t>
  </si>
  <si>
    <t xml:space="preserve">Komínová lávka </t>
  </si>
  <si>
    <t>765331251B62</t>
  </si>
  <si>
    <t xml:space="preserve">Komplet tašky pro anténu </t>
  </si>
  <si>
    <t>764551404R02</t>
  </si>
  <si>
    <t>Propojení odvětraní kanalizacé</t>
  </si>
  <si>
    <t>765331251B63</t>
  </si>
  <si>
    <t>Taška pro hygienické odvětrání</t>
  </si>
  <si>
    <t>764530440T06</t>
  </si>
  <si>
    <t>Oplechování vzduchotechniky z Ti Zn plechu</t>
  </si>
  <si>
    <t>764348211R00</t>
  </si>
  <si>
    <t xml:space="preserve">Zachytače sněhu </t>
  </si>
  <si>
    <t>kus</t>
  </si>
  <si>
    <t>764348391R00</t>
  </si>
  <si>
    <t xml:space="preserve">Montáž zachytače sněhu </t>
  </si>
  <si>
    <t>765331231E80</t>
  </si>
  <si>
    <t>Držák hřebenové latě 230x50mm FeZn</t>
  </si>
  <si>
    <t>764551404R23</t>
  </si>
  <si>
    <t>Oprava hromosvodu</t>
  </si>
  <si>
    <t>soub</t>
  </si>
  <si>
    <t>764901011M14</t>
  </si>
  <si>
    <t xml:space="preserve">Oprava fasády </t>
  </si>
  <si>
    <t>97908-1122.R</t>
  </si>
  <si>
    <t xml:space="preserve">Likvidace odpadu na skládce </t>
  </si>
  <si>
    <t>97908-1121.R</t>
  </si>
  <si>
    <t>Doprava na skládku</t>
  </si>
  <si>
    <t>762335120R04</t>
  </si>
  <si>
    <t>Oprava krovu - doplnění</t>
  </si>
  <si>
    <t>998764299R00</t>
  </si>
  <si>
    <t xml:space="preserve">Jeřáby, výtah,  lešení VRN </t>
  </si>
  <si>
    <t>998764294R00</t>
  </si>
  <si>
    <t>Zařízení staveniště</t>
  </si>
  <si>
    <t>60726014.ABc</t>
  </si>
  <si>
    <t>Půdní pochůzí lávka z OSB desek vč. dřev. konstr.</t>
  </si>
  <si>
    <t/>
  </si>
  <si>
    <t>SUM</t>
  </si>
  <si>
    <t>POPUZIV</t>
  </si>
  <si>
    <t>END</t>
  </si>
  <si>
    <t>Odvoz kovového šrotu do sběrných surovin</t>
  </si>
  <si>
    <t>998 76-411</t>
  </si>
  <si>
    <t>Čujkovova 25  (objekt B)</t>
  </si>
  <si>
    <t>Čujkovova 25 (objekt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</si>
</sst>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17" fillId="0" borderId="34" xfId="0" applyFont="1" applyBorder="1" applyAlignment="1">
      <alignment vertical="top" shrinkToFit="1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8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4" fontId="0" fillId="0" borderId="1" xfId="0" applyNumberFormat="1" applyBorder="1" applyAlignment="1">
      <alignment horizontal="right"/>
    </xf>
    <xf numFmtId="0" fontId="17" fillId="0" borderId="0" xfId="0" applyFont="1" applyBorder="1" applyAlignment="1">
      <alignment vertical="top"/>
    </xf>
    <xf numFmtId="0" fontId="17" fillId="0" borderId="0" xfId="0" applyNumberFormat="1" applyFont="1" applyBorder="1" applyAlignment="1">
      <alignment vertical="top"/>
    </xf>
    <xf numFmtId="0" fontId="17" fillId="0" borderId="0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vertical="top" shrinkToFit="1"/>
    </xf>
    <xf numFmtId="16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4" fontId="17" fillId="0" borderId="0" xfId="0" applyNumberFormat="1" applyFont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4" fontId="7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NumberFormat="1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21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6" t="s">
        <v>38</v>
      </c>
    </row>
    <row r="2" spans="1:7" ht="57.75" customHeight="1" x14ac:dyDescent="0.2">
      <c r="A2" s="193" t="s">
        <v>39</v>
      </c>
      <c r="B2" s="193"/>
      <c r="C2" s="193"/>
      <c r="D2" s="193"/>
      <c r="E2" s="193"/>
      <c r="F2" s="193"/>
      <c r="G2" s="19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52"/>
  <sheetViews>
    <sheetView showGridLines="0" topLeftCell="B1" zoomScaleNormal="100" zoomScaleSheetLayoutView="75" workbookViewId="0">
      <selection activeCell="D3" sqref="D3:J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2.42578125" customWidth="1"/>
  </cols>
  <sheetData>
    <row r="1" spans="1:15" ht="33.75" customHeight="1" x14ac:dyDescent="0.2">
      <c r="A1" s="72" t="s">
        <v>36</v>
      </c>
      <c r="B1" s="220" t="s">
        <v>42</v>
      </c>
      <c r="C1" s="221"/>
      <c r="D1" s="221"/>
      <c r="E1" s="221"/>
      <c r="F1" s="221"/>
      <c r="G1" s="221"/>
      <c r="H1" s="221"/>
      <c r="I1" s="221"/>
      <c r="J1" s="222"/>
    </row>
    <row r="2" spans="1:15" ht="23.25" customHeight="1" x14ac:dyDescent="0.2">
      <c r="A2" s="4"/>
      <c r="B2" s="80" t="s">
        <v>40</v>
      </c>
      <c r="C2" s="81"/>
      <c r="D2" s="205" t="s">
        <v>46</v>
      </c>
      <c r="E2" s="206"/>
      <c r="F2" s="206"/>
      <c r="G2" s="206"/>
      <c r="H2" s="206"/>
      <c r="I2" s="206"/>
      <c r="J2" s="207"/>
      <c r="O2" s="2"/>
    </row>
    <row r="3" spans="1:15" ht="23.25" customHeight="1" x14ac:dyDescent="0.2">
      <c r="A3" s="4"/>
      <c r="B3" s="82" t="s">
        <v>45</v>
      </c>
      <c r="C3" s="83"/>
      <c r="D3" s="233" t="s">
        <v>240</v>
      </c>
      <c r="E3" s="234"/>
      <c r="F3" s="234"/>
      <c r="G3" s="234"/>
      <c r="H3" s="234"/>
      <c r="I3" s="234"/>
      <c r="J3" s="235"/>
    </row>
    <row r="4" spans="1:15" ht="23.25" hidden="1" customHeight="1" x14ac:dyDescent="0.2">
      <c r="A4" s="4"/>
      <c r="B4" s="84" t="s">
        <v>44</v>
      </c>
      <c r="C4" s="85"/>
      <c r="D4" s="86"/>
      <c r="E4" s="86"/>
      <c r="F4" s="87"/>
      <c r="G4" s="88"/>
      <c r="H4" s="87"/>
      <c r="I4" s="88"/>
      <c r="J4" s="89"/>
    </row>
    <row r="5" spans="1:15" ht="24" customHeight="1" x14ac:dyDescent="0.2">
      <c r="A5" s="4"/>
      <c r="B5" s="46" t="s">
        <v>21</v>
      </c>
      <c r="C5" s="5"/>
      <c r="D5" s="90" t="s">
        <v>47</v>
      </c>
      <c r="E5" s="25"/>
      <c r="F5" s="25"/>
      <c r="G5" s="25"/>
      <c r="H5" s="27" t="s">
        <v>33</v>
      </c>
      <c r="I5" s="90"/>
      <c r="J5" s="11"/>
    </row>
    <row r="6" spans="1:15" ht="15.75" customHeight="1" x14ac:dyDescent="0.2">
      <c r="A6" s="4"/>
      <c r="B6" s="40"/>
      <c r="C6" s="25"/>
      <c r="D6" s="90" t="s">
        <v>43</v>
      </c>
      <c r="E6" s="25"/>
      <c r="F6" s="25"/>
      <c r="G6" s="25"/>
      <c r="H6" s="27" t="s">
        <v>34</v>
      </c>
      <c r="I6" s="90"/>
      <c r="J6" s="11"/>
    </row>
    <row r="7" spans="1:15" ht="15.75" customHeight="1" x14ac:dyDescent="0.2">
      <c r="A7" s="4"/>
      <c r="B7" s="41"/>
      <c r="C7" s="91" t="s">
        <v>49</v>
      </c>
      <c r="D7" s="79" t="s">
        <v>48</v>
      </c>
      <c r="E7" s="33"/>
      <c r="F7" s="33"/>
      <c r="G7" s="33"/>
      <c r="H7" s="35"/>
      <c r="I7" s="33"/>
      <c r="J7" s="50"/>
    </row>
    <row r="8" spans="1:15" ht="24" hidden="1" customHeight="1" x14ac:dyDescent="0.2">
      <c r="A8" s="4"/>
      <c r="B8" s="46" t="s">
        <v>19</v>
      </c>
      <c r="C8" s="5"/>
      <c r="D8" s="34"/>
      <c r="E8" s="5"/>
      <c r="F8" s="5"/>
      <c r="G8" s="44"/>
      <c r="H8" s="27" t="s">
        <v>33</v>
      </c>
      <c r="I8" s="32"/>
      <c r="J8" s="11"/>
    </row>
    <row r="9" spans="1:15" ht="15.75" hidden="1" customHeight="1" x14ac:dyDescent="0.2">
      <c r="A9" s="4"/>
      <c r="B9" s="4"/>
      <c r="C9" s="5"/>
      <c r="D9" s="34"/>
      <c r="E9" s="5"/>
      <c r="F9" s="5"/>
      <c r="G9" s="44"/>
      <c r="H9" s="27" t="s">
        <v>34</v>
      </c>
      <c r="I9" s="32"/>
      <c r="J9" s="11"/>
    </row>
    <row r="10" spans="1:15" ht="15.75" hidden="1" customHeight="1" x14ac:dyDescent="0.2">
      <c r="A10" s="4"/>
      <c r="B10" s="51"/>
      <c r="C10" s="26"/>
      <c r="D10" s="45"/>
      <c r="E10" s="54"/>
      <c r="F10" s="54"/>
      <c r="G10" s="52"/>
      <c r="H10" s="52"/>
      <c r="I10" s="53"/>
      <c r="J10" s="50"/>
    </row>
    <row r="11" spans="1:15" ht="24" customHeight="1" x14ac:dyDescent="0.2">
      <c r="A11" s="4"/>
      <c r="B11" s="46" t="s">
        <v>18</v>
      </c>
      <c r="C11" s="5"/>
      <c r="D11" s="212"/>
      <c r="E11" s="212"/>
      <c r="F11" s="212"/>
      <c r="G11" s="212"/>
      <c r="H11" s="27" t="s">
        <v>33</v>
      </c>
      <c r="I11" s="93"/>
      <c r="J11" s="11"/>
    </row>
    <row r="12" spans="1:15" ht="15.75" customHeight="1" x14ac:dyDescent="0.2">
      <c r="A12" s="4"/>
      <c r="B12" s="40"/>
      <c r="C12" s="25"/>
      <c r="D12" s="231"/>
      <c r="E12" s="231"/>
      <c r="F12" s="231"/>
      <c r="G12" s="231"/>
      <c r="H12" s="27" t="s">
        <v>34</v>
      </c>
      <c r="I12" s="93"/>
      <c r="J12" s="11"/>
    </row>
    <row r="13" spans="1:15" ht="15.75" customHeight="1" x14ac:dyDescent="0.2">
      <c r="A13" s="4"/>
      <c r="B13" s="41"/>
      <c r="C13" s="92"/>
      <c r="D13" s="232"/>
      <c r="E13" s="232"/>
      <c r="F13" s="232"/>
      <c r="G13" s="232"/>
      <c r="H13" s="28"/>
      <c r="I13" s="33"/>
      <c r="J13" s="50"/>
    </row>
    <row r="14" spans="1:15" ht="24" hidden="1" customHeight="1" x14ac:dyDescent="0.2">
      <c r="A14" s="4"/>
      <c r="B14" s="65" t="s">
        <v>20</v>
      </c>
      <c r="C14" s="66"/>
      <c r="D14" s="67"/>
      <c r="E14" s="68"/>
      <c r="F14" s="68"/>
      <c r="G14" s="68"/>
      <c r="H14" s="69"/>
      <c r="I14" s="68"/>
      <c r="J14" s="70"/>
    </row>
    <row r="15" spans="1:15" ht="32.25" customHeight="1" x14ac:dyDescent="0.2">
      <c r="A15" s="4"/>
      <c r="B15" s="51" t="s">
        <v>31</v>
      </c>
      <c r="C15" s="71"/>
      <c r="D15" s="52"/>
      <c r="E15" s="211"/>
      <c r="F15" s="211"/>
      <c r="G15" s="229"/>
      <c r="H15" s="229"/>
      <c r="I15" s="229" t="s">
        <v>28</v>
      </c>
      <c r="J15" s="230"/>
    </row>
    <row r="16" spans="1:15" ht="23.25" customHeight="1" x14ac:dyDescent="0.2">
      <c r="A16" s="135" t="s">
        <v>23</v>
      </c>
      <c r="B16" s="136" t="s">
        <v>23</v>
      </c>
      <c r="C16" s="57"/>
      <c r="D16" s="58"/>
      <c r="E16" s="208"/>
      <c r="F16" s="209"/>
      <c r="G16" s="208"/>
      <c r="H16" s="209"/>
      <c r="I16" s="208">
        <f>SUMIF(F48:F48,A16,I48:I48)+SUMIF(F48:F48,"PSU",I48:I48)</f>
        <v>0</v>
      </c>
      <c r="J16" s="210"/>
    </row>
    <row r="17" spans="1:10" ht="23.25" customHeight="1" x14ac:dyDescent="0.2">
      <c r="A17" s="135" t="s">
        <v>24</v>
      </c>
      <c r="B17" s="136" t="s">
        <v>24</v>
      </c>
      <c r="C17" s="57"/>
      <c r="D17" s="58"/>
      <c r="E17" s="208"/>
      <c r="F17" s="209"/>
      <c r="G17" s="208"/>
      <c r="H17" s="209"/>
      <c r="I17" s="208">
        <f>SUMIF(F48:F48,A17,I48:I48)</f>
        <v>0</v>
      </c>
      <c r="J17" s="210"/>
    </row>
    <row r="18" spans="1:10" ht="23.25" customHeight="1" x14ac:dyDescent="0.2">
      <c r="A18" s="135" t="s">
        <v>25</v>
      </c>
      <c r="B18" s="136" t="s">
        <v>25</v>
      </c>
      <c r="C18" s="57"/>
      <c r="D18" s="58"/>
      <c r="E18" s="208"/>
      <c r="F18" s="209"/>
      <c r="G18" s="208"/>
      <c r="H18" s="209"/>
      <c r="I18" s="208">
        <f>SUMIF(F48:F48,A18,I48:I48)</f>
        <v>0</v>
      </c>
      <c r="J18" s="210"/>
    </row>
    <row r="19" spans="1:10" ht="23.25" customHeight="1" x14ac:dyDescent="0.2">
      <c r="A19" s="135" t="s">
        <v>56</v>
      </c>
      <c r="B19" s="136" t="s">
        <v>26</v>
      </c>
      <c r="C19" s="57"/>
      <c r="D19" s="58"/>
      <c r="E19" s="208"/>
      <c r="F19" s="209"/>
      <c r="G19" s="208"/>
      <c r="H19" s="209"/>
      <c r="I19" s="208">
        <f>SUMIF(F48:F48,A19,I48:I48)</f>
        <v>0</v>
      </c>
      <c r="J19" s="210"/>
    </row>
    <row r="20" spans="1:10" ht="23.25" customHeight="1" x14ac:dyDescent="0.2">
      <c r="A20" s="135" t="s">
        <v>57</v>
      </c>
      <c r="B20" s="136" t="s">
        <v>27</v>
      </c>
      <c r="C20" s="57"/>
      <c r="D20" s="58"/>
      <c r="E20" s="208"/>
      <c r="F20" s="209"/>
      <c r="G20" s="208"/>
      <c r="H20" s="209"/>
      <c r="I20" s="208">
        <f>SUMIF(F48:F48,A20,I48:I48)</f>
        <v>0</v>
      </c>
      <c r="J20" s="210"/>
    </row>
    <row r="21" spans="1:10" ht="23.25" customHeight="1" x14ac:dyDescent="0.2">
      <c r="A21" s="4"/>
      <c r="B21" s="73" t="s">
        <v>28</v>
      </c>
      <c r="C21" s="74"/>
      <c r="D21" s="75"/>
      <c r="E21" s="218"/>
      <c r="F21" s="227"/>
      <c r="G21" s="218"/>
      <c r="H21" s="227"/>
      <c r="I21" s="218">
        <f>SUM(I16:J20)</f>
        <v>0</v>
      </c>
      <c r="J21" s="219"/>
    </row>
    <row r="22" spans="1:10" ht="33" customHeight="1" x14ac:dyDescent="0.2">
      <c r="A22" s="4"/>
      <c r="B22" s="64" t="s">
        <v>32</v>
      </c>
      <c r="C22" s="57"/>
      <c r="D22" s="58"/>
      <c r="E22" s="63"/>
      <c r="F22" s="60"/>
      <c r="G22" s="49"/>
      <c r="H22" s="49"/>
      <c r="I22" s="49"/>
      <c r="J22" s="61"/>
    </row>
    <row r="23" spans="1:10" ht="23.25" customHeight="1" x14ac:dyDescent="0.2">
      <c r="A23" s="4"/>
      <c r="B23" s="56" t="s">
        <v>11</v>
      </c>
      <c r="C23" s="57"/>
      <c r="D23" s="58"/>
      <c r="E23" s="59">
        <v>15</v>
      </c>
      <c r="F23" s="60" t="s">
        <v>0</v>
      </c>
      <c r="G23" s="216">
        <f>ZakladDPHSniVypocet</f>
        <v>0</v>
      </c>
      <c r="H23" s="217"/>
      <c r="I23" s="217"/>
      <c r="J23" s="61" t="str">
        <f t="shared" ref="J23:J28" si="0">Mena</f>
        <v>CZK</v>
      </c>
    </row>
    <row r="24" spans="1:10" ht="23.25" customHeight="1" x14ac:dyDescent="0.2">
      <c r="A24" s="4"/>
      <c r="B24" s="56" t="s">
        <v>12</v>
      </c>
      <c r="C24" s="57"/>
      <c r="D24" s="58"/>
      <c r="E24" s="59">
        <f>SazbaDPH1</f>
        <v>15</v>
      </c>
      <c r="F24" s="60" t="s">
        <v>0</v>
      </c>
      <c r="G24" s="214">
        <f>ZakladDPHSni*SazbaDPH1/100</f>
        <v>0</v>
      </c>
      <c r="H24" s="215"/>
      <c r="I24" s="215"/>
      <c r="J24" s="61" t="str">
        <f t="shared" si="0"/>
        <v>CZK</v>
      </c>
    </row>
    <row r="25" spans="1:10" ht="23.25" customHeight="1" x14ac:dyDescent="0.2">
      <c r="A25" s="4"/>
      <c r="B25" s="56" t="s">
        <v>13</v>
      </c>
      <c r="C25" s="57"/>
      <c r="D25" s="58"/>
      <c r="E25" s="59">
        <v>21</v>
      </c>
      <c r="F25" s="60" t="s">
        <v>0</v>
      </c>
      <c r="G25" s="216">
        <f>ZakladDPHZaklVypocet</f>
        <v>0</v>
      </c>
      <c r="H25" s="217"/>
      <c r="I25" s="217"/>
      <c r="J25" s="61" t="str">
        <f t="shared" si="0"/>
        <v>CZK</v>
      </c>
    </row>
    <row r="26" spans="1:10" ht="23.25" customHeight="1" x14ac:dyDescent="0.2">
      <c r="A26" s="4"/>
      <c r="B26" s="48" t="s">
        <v>14</v>
      </c>
      <c r="C26" s="22"/>
      <c r="D26" s="18"/>
      <c r="E26" s="42">
        <f>SazbaDPH2</f>
        <v>21</v>
      </c>
      <c r="F26" s="43" t="s">
        <v>0</v>
      </c>
      <c r="G26" s="223">
        <f>ZakladDPHZakl*SazbaDPH2/100</f>
        <v>0</v>
      </c>
      <c r="H26" s="224"/>
      <c r="I26" s="224"/>
      <c r="J26" s="55" t="str">
        <f t="shared" si="0"/>
        <v>CZK</v>
      </c>
    </row>
    <row r="27" spans="1:10" ht="23.25" customHeight="1" thickBot="1" x14ac:dyDescent="0.25">
      <c r="A27" s="4"/>
      <c r="B27" s="47" t="s">
        <v>4</v>
      </c>
      <c r="C27" s="20"/>
      <c r="D27" s="23"/>
      <c r="E27" s="20"/>
      <c r="F27" s="21"/>
      <c r="G27" s="225">
        <f>0</f>
        <v>0</v>
      </c>
      <c r="H27" s="225"/>
      <c r="I27" s="225"/>
      <c r="J27" s="62" t="str">
        <f t="shared" si="0"/>
        <v>CZK</v>
      </c>
    </row>
    <row r="28" spans="1:10" ht="27.75" hidden="1" customHeight="1" thickBot="1" x14ac:dyDescent="0.25">
      <c r="A28" s="4"/>
      <c r="B28" s="112" t="s">
        <v>22</v>
      </c>
      <c r="C28" s="113"/>
      <c r="D28" s="113"/>
      <c r="E28" s="114"/>
      <c r="F28" s="115"/>
      <c r="G28" s="228">
        <f>ZakladDPHSniVypocet+ZakladDPHZaklVypocet</f>
        <v>0</v>
      </c>
      <c r="H28" s="228"/>
      <c r="I28" s="228"/>
      <c r="J28" s="116" t="str">
        <f t="shared" si="0"/>
        <v>CZK</v>
      </c>
    </row>
    <row r="29" spans="1:10" ht="27.75" customHeight="1" thickBot="1" x14ac:dyDescent="0.25">
      <c r="A29" s="4"/>
      <c r="B29" s="112" t="s">
        <v>35</v>
      </c>
      <c r="C29" s="117"/>
      <c r="D29" s="117"/>
      <c r="E29" s="117"/>
      <c r="F29" s="117"/>
      <c r="G29" s="226">
        <f>ZakladDPHSni+DPHSni+ZakladDPHZakl+DPHZakl+Zaokrouhleni</f>
        <v>0</v>
      </c>
      <c r="H29" s="226"/>
      <c r="I29" s="226"/>
      <c r="J29" s="118" t="s">
        <v>51</v>
      </c>
    </row>
    <row r="30" spans="1:10" ht="12.75" customHeight="1" x14ac:dyDescent="0.2">
      <c r="A30" s="4"/>
      <c r="B30" s="4"/>
      <c r="C30" s="5"/>
      <c r="D30" s="5"/>
      <c r="E30" s="5"/>
      <c r="F30" s="5"/>
      <c r="G30" s="44"/>
      <c r="H30" s="5"/>
      <c r="I30" s="44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4"/>
      <c r="H31" s="5"/>
      <c r="I31" s="44"/>
      <c r="J31" s="12"/>
    </row>
    <row r="32" spans="1:10" ht="18.75" customHeight="1" x14ac:dyDescent="0.2">
      <c r="A32" s="4"/>
      <c r="B32" s="185"/>
      <c r="C32" s="19" t="s">
        <v>10</v>
      </c>
      <c r="D32" s="38"/>
      <c r="E32" s="38"/>
      <c r="F32" s="19" t="s">
        <v>9</v>
      </c>
      <c r="G32" s="38"/>
      <c r="H32" s="39"/>
      <c r="I32" s="38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4"/>
      <c r="H33" s="5"/>
      <c r="I33" s="44"/>
      <c r="J33" s="12"/>
    </row>
    <row r="34" spans="1:52" s="36" customFormat="1" ht="18.75" customHeight="1" x14ac:dyDescent="0.2">
      <c r="A34" s="29"/>
      <c r="B34" s="29"/>
      <c r="C34" s="30"/>
      <c r="D34" s="24"/>
      <c r="E34" s="24"/>
      <c r="F34" s="30"/>
      <c r="G34" s="31"/>
      <c r="H34" s="24"/>
      <c r="I34" s="31"/>
      <c r="J34" s="37"/>
    </row>
    <row r="35" spans="1:52" ht="12.75" customHeight="1" x14ac:dyDescent="0.2">
      <c r="A35" s="4"/>
      <c r="B35" s="4"/>
      <c r="C35" s="5"/>
      <c r="D35" s="213" t="s">
        <v>2</v>
      </c>
      <c r="E35" s="213"/>
      <c r="F35" s="5"/>
      <c r="G35" s="44"/>
      <c r="H35" s="13" t="s">
        <v>3</v>
      </c>
      <c r="I35" s="44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6" t="s">
        <v>15</v>
      </c>
      <c r="C37" s="3"/>
      <c r="D37" s="3"/>
      <c r="E37" s="3"/>
      <c r="F37" s="104"/>
      <c r="G37" s="104"/>
      <c r="H37" s="104"/>
      <c r="I37" s="104"/>
      <c r="J37" s="3"/>
    </row>
    <row r="38" spans="1:52" ht="25.5" hidden="1" customHeight="1" x14ac:dyDescent="0.2">
      <c r="A38" s="96" t="s">
        <v>37</v>
      </c>
      <c r="B38" s="98" t="s">
        <v>16</v>
      </c>
      <c r="C38" s="99" t="s">
        <v>5</v>
      </c>
      <c r="D38" s="100"/>
      <c r="E38" s="100"/>
      <c r="F38" s="105" t="str">
        <f>B23</f>
        <v>Základ pro sníženou DPH</v>
      </c>
      <c r="G38" s="105" t="str">
        <f>B25</f>
        <v>Základ pro základní DPH</v>
      </c>
      <c r="H38" s="106" t="s">
        <v>17</v>
      </c>
      <c r="I38" s="106" t="s">
        <v>1</v>
      </c>
      <c r="J38" s="101" t="s">
        <v>0</v>
      </c>
    </row>
    <row r="39" spans="1:52" ht="25.5" hidden="1" customHeight="1" x14ac:dyDescent="0.2">
      <c r="A39" s="96">
        <v>1</v>
      </c>
      <c r="B39" s="102"/>
      <c r="C39" s="195"/>
      <c r="D39" s="196"/>
      <c r="E39" s="196"/>
      <c r="F39" s="107">
        <f>' Pol'!AC83</f>
        <v>0</v>
      </c>
      <c r="G39" s="108">
        <f>' Pol'!AD83</f>
        <v>0</v>
      </c>
      <c r="H39" s="109">
        <f>(F39*SazbaDPH1/100)+(G39*SazbaDPH2/100)</f>
        <v>0</v>
      </c>
      <c r="I39" s="109">
        <f>F39+G39+H39</f>
        <v>0</v>
      </c>
      <c r="J39" s="103" t="str">
        <f>IF(CenaCelkemVypocet=0,"",I39/CenaCelkemVypocet*100)</f>
        <v/>
      </c>
    </row>
    <row r="40" spans="1:52" ht="25.5" hidden="1" customHeight="1" x14ac:dyDescent="0.2">
      <c r="A40" s="96"/>
      <c r="B40" s="197" t="s">
        <v>50</v>
      </c>
      <c r="C40" s="198"/>
      <c r="D40" s="198"/>
      <c r="E40" s="199"/>
      <c r="F40" s="110">
        <f>SUMIF(A39:A39,"=1",F39:F39)</f>
        <v>0</v>
      </c>
      <c r="G40" s="111">
        <f>SUMIF(A39:A39,"=1",G39:G39)</f>
        <v>0</v>
      </c>
      <c r="H40" s="111">
        <f>SUMIF(A39:A39,"=1",H39:H39)</f>
        <v>0</v>
      </c>
      <c r="I40" s="111">
        <f>SUMIF(A39:A39,"=1",I39:I39)</f>
        <v>0</v>
      </c>
      <c r="J40" s="97">
        <f>SUMIF(A39:A39,"=1",J39:J39)</f>
        <v>0</v>
      </c>
    </row>
    <row r="42" spans="1:52" x14ac:dyDescent="0.2">
      <c r="B42" s="200"/>
      <c r="C42" s="200"/>
      <c r="D42" s="200"/>
      <c r="E42" s="200"/>
      <c r="F42" s="200"/>
      <c r="G42" s="200"/>
      <c r="H42" s="200"/>
      <c r="I42" s="200"/>
      <c r="J42" s="200"/>
      <c r="AZ42" s="119">
        <f>B42</f>
        <v>0</v>
      </c>
    </row>
    <row r="45" spans="1:52" ht="15.75" x14ac:dyDescent="0.25">
      <c r="B45" s="120" t="s">
        <v>52</v>
      </c>
    </row>
    <row r="47" spans="1:52" ht="25.5" customHeight="1" x14ac:dyDescent="0.2">
      <c r="A47" s="121"/>
      <c r="B47" s="124" t="s">
        <v>16</v>
      </c>
      <c r="C47" s="124" t="s">
        <v>5</v>
      </c>
      <c r="D47" s="125"/>
      <c r="E47" s="125"/>
      <c r="F47" s="128" t="s">
        <v>53</v>
      </c>
      <c r="G47" s="128"/>
      <c r="H47" s="128"/>
      <c r="I47" s="201" t="s">
        <v>28</v>
      </c>
      <c r="J47" s="201"/>
    </row>
    <row r="48" spans="1:52" ht="25.5" customHeight="1" x14ac:dyDescent="0.2">
      <c r="A48" s="122"/>
      <c r="B48" s="129" t="s">
        <v>54</v>
      </c>
      <c r="C48" s="203" t="s">
        <v>55</v>
      </c>
      <c r="D48" s="204"/>
      <c r="E48" s="204"/>
      <c r="F48" s="130" t="s">
        <v>24</v>
      </c>
      <c r="G48" s="131"/>
      <c r="H48" s="131"/>
      <c r="I48" s="202">
        <f>' Pol'!G8</f>
        <v>0</v>
      </c>
      <c r="J48" s="202"/>
    </row>
    <row r="49" spans="1:10" ht="25.5" customHeight="1" x14ac:dyDescent="0.2">
      <c r="A49" s="123"/>
      <c r="B49" s="126" t="s">
        <v>1</v>
      </c>
      <c r="C49" s="126"/>
      <c r="D49" s="127"/>
      <c r="E49" s="127"/>
      <c r="F49" s="132"/>
      <c r="G49" s="133"/>
      <c r="H49" s="133"/>
      <c r="I49" s="194">
        <f>I48</f>
        <v>0</v>
      </c>
      <c r="J49" s="194"/>
    </row>
    <row r="50" spans="1:10" x14ac:dyDescent="0.2">
      <c r="F50" s="134"/>
      <c r="G50" s="95"/>
      <c r="H50" s="134"/>
      <c r="I50" s="95"/>
      <c r="J50" s="95"/>
    </row>
    <row r="51" spans="1:10" x14ac:dyDescent="0.2">
      <c r="F51" s="134"/>
      <c r="G51" s="95"/>
      <c r="H51" s="134"/>
      <c r="I51" s="95"/>
      <c r="J51" s="95"/>
    </row>
    <row r="52" spans="1:10" x14ac:dyDescent="0.2">
      <c r="F52" s="134"/>
      <c r="G52" s="95"/>
      <c r="H52" s="134"/>
      <c r="I52" s="95"/>
      <c r="J52" s="9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2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I49:J49"/>
    <mergeCell ref="C39:E39"/>
    <mergeCell ref="B40:E40"/>
    <mergeCell ref="B42:J42"/>
    <mergeCell ref="I47:J47"/>
    <mergeCell ref="I48:J48"/>
    <mergeCell ref="C48:E4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2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36" t="s">
        <v>6</v>
      </c>
      <c r="B1" s="236"/>
      <c r="C1" s="237"/>
      <c r="D1" s="236"/>
      <c r="E1" s="236"/>
      <c r="F1" s="236"/>
      <c r="G1" s="236"/>
    </row>
    <row r="2" spans="1:7" ht="24.95" customHeight="1" x14ac:dyDescent="0.2">
      <c r="A2" s="78" t="s">
        <v>41</v>
      </c>
      <c r="B2" s="77"/>
      <c r="C2" s="238"/>
      <c r="D2" s="238"/>
      <c r="E2" s="238"/>
      <c r="F2" s="238"/>
      <c r="G2" s="239"/>
    </row>
    <row r="3" spans="1:7" ht="24.95" hidden="1" customHeight="1" x14ac:dyDescent="0.2">
      <c r="A3" s="78" t="s">
        <v>7</v>
      </c>
      <c r="B3" s="77"/>
      <c r="C3" s="238"/>
      <c r="D3" s="238"/>
      <c r="E3" s="238"/>
      <c r="F3" s="238"/>
      <c r="G3" s="239"/>
    </row>
    <row r="4" spans="1:7" ht="24.95" hidden="1" customHeight="1" x14ac:dyDescent="0.2">
      <c r="A4" s="78" t="s">
        <v>8</v>
      </c>
      <c r="B4" s="77"/>
      <c r="C4" s="238"/>
      <c r="D4" s="238"/>
      <c r="E4" s="238"/>
      <c r="F4" s="238"/>
      <c r="G4" s="239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93"/>
  <sheetViews>
    <sheetView tabSelected="1" workbookViewId="0">
      <selection activeCell="W7" sqref="W7"/>
    </sheetView>
  </sheetViews>
  <sheetFormatPr defaultRowHeight="12.75" outlineLevelRow="1" x14ac:dyDescent="0.2"/>
  <cols>
    <col min="1" max="1" width="4.28515625" customWidth="1"/>
    <col min="2" max="2" width="12.28515625" style="94" customWidth="1"/>
    <col min="3" max="3" width="34.85546875" style="94" customWidth="1"/>
    <col min="4" max="4" width="4.7109375" customWidth="1"/>
    <col min="5" max="5" width="10.710937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52" t="s">
        <v>6</v>
      </c>
      <c r="B1" s="252"/>
      <c r="C1" s="252"/>
      <c r="D1" s="252"/>
      <c r="E1" s="252"/>
      <c r="F1" s="252"/>
      <c r="G1" s="252"/>
      <c r="AE1" t="s">
        <v>59</v>
      </c>
    </row>
    <row r="2" spans="1:60" ht="25.15" customHeight="1" x14ac:dyDescent="0.2">
      <c r="A2" s="139" t="s">
        <v>58</v>
      </c>
      <c r="B2" s="137"/>
      <c r="C2" s="253" t="s">
        <v>46</v>
      </c>
      <c r="D2" s="254"/>
      <c r="E2" s="254"/>
      <c r="F2" s="254"/>
      <c r="G2" s="255"/>
      <c r="AE2" t="s">
        <v>60</v>
      </c>
    </row>
    <row r="3" spans="1:60" ht="25.15" customHeight="1" x14ac:dyDescent="0.2">
      <c r="A3" s="140" t="s">
        <v>7</v>
      </c>
      <c r="B3" s="138"/>
      <c r="C3" s="256" t="s">
        <v>239</v>
      </c>
      <c r="D3" s="257"/>
      <c r="E3" s="257"/>
      <c r="F3" s="257"/>
      <c r="G3" s="258"/>
      <c r="AE3" t="s">
        <v>61</v>
      </c>
    </row>
    <row r="4" spans="1:60" ht="25.15" hidden="1" customHeight="1" x14ac:dyDescent="0.2">
      <c r="A4" s="140" t="s">
        <v>8</v>
      </c>
      <c r="B4" s="138"/>
      <c r="C4" s="256"/>
      <c r="D4" s="257"/>
      <c r="E4" s="257"/>
      <c r="F4" s="257"/>
      <c r="G4" s="258"/>
      <c r="AE4" t="s">
        <v>62</v>
      </c>
    </row>
    <row r="5" spans="1:60" hidden="1" x14ac:dyDescent="0.2">
      <c r="A5" s="141" t="s">
        <v>63</v>
      </c>
      <c r="B5" s="142"/>
      <c r="C5" s="143"/>
      <c r="D5" s="144"/>
      <c r="E5" s="144"/>
      <c r="F5" s="144"/>
      <c r="G5" s="145"/>
      <c r="AE5" t="s">
        <v>64</v>
      </c>
    </row>
    <row r="7" spans="1:60" ht="38.25" x14ac:dyDescent="0.2">
      <c r="A7" s="149" t="s">
        <v>65</v>
      </c>
      <c r="B7" s="150" t="s">
        <v>66</v>
      </c>
      <c r="C7" s="150" t="s">
        <v>67</v>
      </c>
      <c r="D7" s="149" t="s">
        <v>68</v>
      </c>
      <c r="E7" s="149" t="s">
        <v>69</v>
      </c>
      <c r="F7" s="146" t="s">
        <v>70</v>
      </c>
      <c r="G7" s="160" t="s">
        <v>28</v>
      </c>
      <c r="H7" s="161" t="s">
        <v>29</v>
      </c>
      <c r="I7" s="161" t="s">
        <v>71</v>
      </c>
      <c r="J7" s="161" t="s">
        <v>30</v>
      </c>
      <c r="K7" s="161" t="s">
        <v>72</v>
      </c>
      <c r="L7" s="161" t="s">
        <v>73</v>
      </c>
      <c r="M7" s="161" t="s">
        <v>74</v>
      </c>
      <c r="N7" s="161" t="s">
        <v>75</v>
      </c>
      <c r="O7" s="161" t="s">
        <v>76</v>
      </c>
      <c r="P7" s="161" t="s">
        <v>77</v>
      </c>
      <c r="Q7" s="161" t="s">
        <v>78</v>
      </c>
      <c r="R7" s="161" t="s">
        <v>79</v>
      </c>
      <c r="S7" s="161" t="s">
        <v>80</v>
      </c>
      <c r="T7" s="161" t="s">
        <v>81</v>
      </c>
      <c r="U7" s="152" t="s">
        <v>82</v>
      </c>
    </row>
    <row r="8" spans="1:60" x14ac:dyDescent="0.2">
      <c r="A8" s="162" t="s">
        <v>83</v>
      </c>
      <c r="B8" s="163" t="s">
        <v>54</v>
      </c>
      <c r="C8" s="164" t="s">
        <v>55</v>
      </c>
      <c r="D8" s="165"/>
      <c r="E8" s="166"/>
      <c r="F8" s="167"/>
      <c r="G8" s="167">
        <f>SUMIF(AE9:AE79,"&lt;&gt;NOR",G9:G79)</f>
        <v>0</v>
      </c>
      <c r="H8" s="167"/>
      <c r="I8" s="167">
        <f>SUM(I9:I79)</f>
        <v>0</v>
      </c>
      <c r="J8" s="167"/>
      <c r="K8" s="167">
        <f>SUM(K9:K79)</f>
        <v>0</v>
      </c>
      <c r="L8" s="167"/>
      <c r="M8" s="167">
        <f>SUM(M9:M79)</f>
        <v>0</v>
      </c>
      <c r="N8" s="151"/>
      <c r="O8" s="151">
        <f>SUM(O9:O79)</f>
        <v>37.909049999999993</v>
      </c>
      <c r="P8" s="151"/>
      <c r="Q8" s="151">
        <f>SUM(Q9:Q79)</f>
        <v>0</v>
      </c>
      <c r="R8" s="151"/>
      <c r="S8" s="151"/>
      <c r="T8" s="162"/>
      <c r="U8" s="151">
        <f>SUM(U9:U79)</f>
        <v>5781.670000000001</v>
      </c>
      <c r="AE8" t="s">
        <v>84</v>
      </c>
    </row>
    <row r="9" spans="1:60" outlineLevel="1" x14ac:dyDescent="0.2">
      <c r="A9" s="148">
        <v>1</v>
      </c>
      <c r="B9" s="153" t="s">
        <v>85</v>
      </c>
      <c r="C9" s="180" t="s">
        <v>86</v>
      </c>
      <c r="D9" s="154" t="s">
        <v>87</v>
      </c>
      <c r="E9" s="157">
        <v>990</v>
      </c>
      <c r="F9" s="158"/>
      <c r="G9" s="159">
        <f t="shared" ref="G9:G40" si="0">ROUND(E9*F9,2)</f>
        <v>0</v>
      </c>
      <c r="H9" s="158"/>
      <c r="I9" s="159">
        <f t="shared" ref="I9:I40" si="1">ROUND(E9*H9,2)</f>
        <v>0</v>
      </c>
      <c r="J9" s="158"/>
      <c r="K9" s="159">
        <f t="shared" ref="K9:K40" si="2">ROUND(E9*J9,2)</f>
        <v>0</v>
      </c>
      <c r="L9" s="159">
        <v>0</v>
      </c>
      <c r="M9" s="159">
        <f t="shared" ref="M9:M40" si="3">G9*(1+L9/100)</f>
        <v>0</v>
      </c>
      <c r="N9" s="155">
        <v>0</v>
      </c>
      <c r="O9" s="155">
        <f t="shared" ref="O9:O40" si="4">ROUND(E9*N9,5)</f>
        <v>0</v>
      </c>
      <c r="P9" s="155">
        <v>0</v>
      </c>
      <c r="Q9" s="155">
        <f t="shared" ref="Q9:Q40" si="5">ROUND(E9*P9,5)</f>
        <v>0</v>
      </c>
      <c r="R9" s="155"/>
      <c r="S9" s="155"/>
      <c r="T9" s="156">
        <v>0.1</v>
      </c>
      <c r="U9" s="155">
        <f t="shared" ref="U9:U40" si="6">ROUND(E9*T9,2)</f>
        <v>99</v>
      </c>
      <c r="V9" s="147"/>
      <c r="W9" s="147"/>
      <c r="X9" s="147"/>
      <c r="Y9" s="147"/>
      <c r="Z9" s="147"/>
      <c r="AA9" s="147"/>
      <c r="AB9" s="147"/>
      <c r="AC9" s="147"/>
      <c r="AD9" s="147"/>
      <c r="AE9" s="147" t="s">
        <v>88</v>
      </c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48">
        <v>2</v>
      </c>
      <c r="B10" s="153" t="s">
        <v>89</v>
      </c>
      <c r="C10" s="180" t="s">
        <v>90</v>
      </c>
      <c r="D10" s="154" t="s">
        <v>91</v>
      </c>
      <c r="E10" s="157">
        <v>144</v>
      </c>
      <c r="F10" s="158"/>
      <c r="G10" s="159">
        <f t="shared" si="0"/>
        <v>0</v>
      </c>
      <c r="H10" s="158"/>
      <c r="I10" s="159">
        <f t="shared" si="1"/>
        <v>0</v>
      </c>
      <c r="J10" s="158"/>
      <c r="K10" s="159">
        <f t="shared" si="2"/>
        <v>0</v>
      </c>
      <c r="L10" s="159">
        <v>0</v>
      </c>
      <c r="M10" s="159">
        <f t="shared" si="3"/>
        <v>0</v>
      </c>
      <c r="N10" s="155">
        <v>0</v>
      </c>
      <c r="O10" s="155">
        <f t="shared" si="4"/>
        <v>0</v>
      </c>
      <c r="P10" s="155">
        <v>0</v>
      </c>
      <c r="Q10" s="155">
        <f t="shared" si="5"/>
        <v>0</v>
      </c>
      <c r="R10" s="155"/>
      <c r="S10" s="155"/>
      <c r="T10" s="156">
        <v>0.06</v>
      </c>
      <c r="U10" s="155">
        <f t="shared" si="6"/>
        <v>8.64</v>
      </c>
      <c r="V10" s="147"/>
      <c r="W10" s="147"/>
      <c r="X10" s="147"/>
      <c r="Y10" s="147"/>
      <c r="Z10" s="147"/>
      <c r="AA10" s="147"/>
      <c r="AB10" s="147"/>
      <c r="AC10" s="147"/>
      <c r="AD10" s="147"/>
      <c r="AE10" s="147" t="s">
        <v>88</v>
      </c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48">
        <v>3</v>
      </c>
      <c r="B11" s="153" t="s">
        <v>92</v>
      </c>
      <c r="C11" s="180" t="s">
        <v>93</v>
      </c>
      <c r="D11" s="154" t="s">
        <v>91</v>
      </c>
      <c r="E11" s="157">
        <v>12.5</v>
      </c>
      <c r="F11" s="158"/>
      <c r="G11" s="159">
        <f t="shared" si="0"/>
        <v>0</v>
      </c>
      <c r="H11" s="158"/>
      <c r="I11" s="159">
        <f t="shared" si="1"/>
        <v>0</v>
      </c>
      <c r="J11" s="158"/>
      <c r="K11" s="159">
        <f t="shared" si="2"/>
        <v>0</v>
      </c>
      <c r="L11" s="159">
        <v>0</v>
      </c>
      <c r="M11" s="159">
        <f t="shared" si="3"/>
        <v>0</v>
      </c>
      <c r="N11" s="155">
        <v>0</v>
      </c>
      <c r="O11" s="155">
        <f t="shared" si="4"/>
        <v>0</v>
      </c>
      <c r="P11" s="155">
        <v>0</v>
      </c>
      <c r="Q11" s="155">
        <f t="shared" si="5"/>
        <v>0</v>
      </c>
      <c r="R11" s="155"/>
      <c r="S11" s="155"/>
      <c r="T11" s="156">
        <v>0.13</v>
      </c>
      <c r="U11" s="155">
        <f t="shared" si="6"/>
        <v>1.63</v>
      </c>
      <c r="V11" s="147"/>
      <c r="W11" s="147"/>
      <c r="X11" s="147"/>
      <c r="Y11" s="147"/>
      <c r="Z11" s="147"/>
      <c r="AA11" s="147"/>
      <c r="AB11" s="147"/>
      <c r="AC11" s="147"/>
      <c r="AD11" s="147"/>
      <c r="AE11" s="147" t="s">
        <v>88</v>
      </c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48">
        <v>4</v>
      </c>
      <c r="B12" s="153" t="s">
        <v>94</v>
      </c>
      <c r="C12" s="180" t="s">
        <v>95</v>
      </c>
      <c r="D12" s="154" t="s">
        <v>87</v>
      </c>
      <c r="E12" s="157">
        <v>1044</v>
      </c>
      <c r="F12" s="158"/>
      <c r="G12" s="159">
        <f t="shared" si="0"/>
        <v>0</v>
      </c>
      <c r="H12" s="158"/>
      <c r="I12" s="159">
        <f t="shared" si="1"/>
        <v>0</v>
      </c>
      <c r="J12" s="158"/>
      <c r="K12" s="159">
        <f t="shared" si="2"/>
        <v>0</v>
      </c>
      <c r="L12" s="159">
        <v>0</v>
      </c>
      <c r="M12" s="159">
        <f t="shared" si="3"/>
        <v>0</v>
      </c>
      <c r="N12" s="155">
        <v>0</v>
      </c>
      <c r="O12" s="155">
        <f t="shared" si="4"/>
        <v>0</v>
      </c>
      <c r="P12" s="155">
        <v>0</v>
      </c>
      <c r="Q12" s="155">
        <f t="shared" si="5"/>
        <v>0</v>
      </c>
      <c r="R12" s="155"/>
      <c r="S12" s="155"/>
      <c r="T12" s="156">
        <v>0.09</v>
      </c>
      <c r="U12" s="155">
        <f t="shared" si="6"/>
        <v>93.96</v>
      </c>
      <c r="V12" s="147"/>
      <c r="W12" s="147"/>
      <c r="X12" s="147"/>
      <c r="Y12" s="147"/>
      <c r="Z12" s="147"/>
      <c r="AA12" s="147"/>
      <c r="AB12" s="147"/>
      <c r="AC12" s="147"/>
      <c r="AD12" s="147"/>
      <c r="AE12" s="147" t="s">
        <v>88</v>
      </c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48">
        <v>5</v>
      </c>
      <c r="B13" s="153" t="s">
        <v>96</v>
      </c>
      <c r="C13" s="180" t="s">
        <v>97</v>
      </c>
      <c r="D13" s="154" t="s">
        <v>87</v>
      </c>
      <c r="E13" s="157">
        <v>64</v>
      </c>
      <c r="F13" s="158"/>
      <c r="G13" s="159">
        <f t="shared" si="0"/>
        <v>0</v>
      </c>
      <c r="H13" s="158"/>
      <c r="I13" s="159">
        <f t="shared" si="1"/>
        <v>0</v>
      </c>
      <c r="J13" s="158"/>
      <c r="K13" s="159">
        <f t="shared" si="2"/>
        <v>0</v>
      </c>
      <c r="L13" s="159">
        <v>0</v>
      </c>
      <c r="M13" s="159">
        <f t="shared" si="3"/>
        <v>0</v>
      </c>
      <c r="N13" s="155">
        <v>0</v>
      </c>
      <c r="O13" s="155">
        <f t="shared" si="4"/>
        <v>0</v>
      </c>
      <c r="P13" s="155">
        <v>0</v>
      </c>
      <c r="Q13" s="155">
        <f t="shared" si="5"/>
        <v>0</v>
      </c>
      <c r="R13" s="155"/>
      <c r="S13" s="155"/>
      <c r="T13" s="156">
        <v>0.1</v>
      </c>
      <c r="U13" s="155">
        <f t="shared" si="6"/>
        <v>6.4</v>
      </c>
      <c r="V13" s="147"/>
      <c r="W13" s="147"/>
      <c r="X13" s="147"/>
      <c r="Y13" s="147"/>
      <c r="Z13" s="147"/>
      <c r="AA13" s="147"/>
      <c r="AB13" s="147"/>
      <c r="AC13" s="147"/>
      <c r="AD13" s="147"/>
      <c r="AE13" s="147" t="s">
        <v>88</v>
      </c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48">
        <v>6</v>
      </c>
      <c r="B14" s="153" t="s">
        <v>98</v>
      </c>
      <c r="C14" s="180" t="s">
        <v>99</v>
      </c>
      <c r="D14" s="154" t="s">
        <v>91</v>
      </c>
      <c r="E14" s="157">
        <v>134</v>
      </c>
      <c r="F14" s="158"/>
      <c r="G14" s="159">
        <f t="shared" si="0"/>
        <v>0</v>
      </c>
      <c r="H14" s="158"/>
      <c r="I14" s="159">
        <f t="shared" si="1"/>
        <v>0</v>
      </c>
      <c r="J14" s="158"/>
      <c r="K14" s="159">
        <f t="shared" si="2"/>
        <v>0</v>
      </c>
      <c r="L14" s="159">
        <v>0</v>
      </c>
      <c r="M14" s="159">
        <f t="shared" si="3"/>
        <v>0</v>
      </c>
      <c r="N14" s="155">
        <v>0</v>
      </c>
      <c r="O14" s="155">
        <f t="shared" si="4"/>
        <v>0</v>
      </c>
      <c r="P14" s="155">
        <v>0</v>
      </c>
      <c r="Q14" s="155">
        <f t="shared" si="5"/>
        <v>0</v>
      </c>
      <c r="R14" s="155"/>
      <c r="S14" s="155"/>
      <c r="T14" s="156">
        <v>0.13</v>
      </c>
      <c r="U14" s="155">
        <f t="shared" si="6"/>
        <v>17.420000000000002</v>
      </c>
      <c r="V14" s="147"/>
      <c r="W14" s="147"/>
      <c r="X14" s="147"/>
      <c r="Y14" s="147"/>
      <c r="Z14" s="147"/>
      <c r="AA14" s="147"/>
      <c r="AB14" s="147"/>
      <c r="AC14" s="147"/>
      <c r="AD14" s="147"/>
      <c r="AE14" s="147" t="s">
        <v>88</v>
      </c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48">
        <v>7</v>
      </c>
      <c r="B15" s="153" t="s">
        <v>100</v>
      </c>
      <c r="C15" s="180" t="s">
        <v>101</v>
      </c>
      <c r="D15" s="154" t="s">
        <v>91</v>
      </c>
      <c r="E15" s="157">
        <v>134</v>
      </c>
      <c r="F15" s="158"/>
      <c r="G15" s="159">
        <f t="shared" si="0"/>
        <v>0</v>
      </c>
      <c r="H15" s="158"/>
      <c r="I15" s="159">
        <f t="shared" si="1"/>
        <v>0</v>
      </c>
      <c r="J15" s="158"/>
      <c r="K15" s="159">
        <f t="shared" si="2"/>
        <v>0</v>
      </c>
      <c r="L15" s="159">
        <v>0</v>
      </c>
      <c r="M15" s="159">
        <f t="shared" si="3"/>
        <v>0</v>
      </c>
      <c r="N15" s="155">
        <v>1.47E-3</v>
      </c>
      <c r="O15" s="155">
        <f t="shared" si="4"/>
        <v>0.19697999999999999</v>
      </c>
      <c r="P15" s="155">
        <v>0</v>
      </c>
      <c r="Q15" s="155">
        <f t="shared" si="5"/>
        <v>0</v>
      </c>
      <c r="R15" s="155"/>
      <c r="S15" s="155"/>
      <c r="T15" s="156">
        <v>0.62</v>
      </c>
      <c r="U15" s="155">
        <f t="shared" si="6"/>
        <v>83.08</v>
      </c>
      <c r="V15" s="147"/>
      <c r="W15" s="147"/>
      <c r="X15" s="147"/>
      <c r="Y15" s="147"/>
      <c r="Z15" s="147"/>
      <c r="AA15" s="147"/>
      <c r="AB15" s="147"/>
      <c r="AC15" s="147"/>
      <c r="AD15" s="147"/>
      <c r="AE15" s="147" t="s">
        <v>88</v>
      </c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48">
        <v>8</v>
      </c>
      <c r="B16" s="153" t="s">
        <v>102</v>
      </c>
      <c r="C16" s="180" t="s">
        <v>103</v>
      </c>
      <c r="D16" s="154" t="s">
        <v>87</v>
      </c>
      <c r="E16" s="157">
        <v>748</v>
      </c>
      <c r="F16" s="158"/>
      <c r="G16" s="159">
        <f t="shared" si="0"/>
        <v>0</v>
      </c>
      <c r="H16" s="158"/>
      <c r="I16" s="159">
        <f t="shared" si="1"/>
        <v>0</v>
      </c>
      <c r="J16" s="158"/>
      <c r="K16" s="159">
        <f t="shared" si="2"/>
        <v>0</v>
      </c>
      <c r="L16" s="159">
        <v>0</v>
      </c>
      <c r="M16" s="159">
        <f t="shared" si="3"/>
        <v>0</v>
      </c>
      <c r="N16" s="155">
        <v>0</v>
      </c>
      <c r="O16" s="155">
        <f t="shared" si="4"/>
        <v>0</v>
      </c>
      <c r="P16" s="155">
        <v>0</v>
      </c>
      <c r="Q16" s="155">
        <f t="shared" si="5"/>
        <v>0</v>
      </c>
      <c r="R16" s="155"/>
      <c r="S16" s="155"/>
      <c r="T16" s="156">
        <v>0.1</v>
      </c>
      <c r="U16" s="155">
        <f t="shared" si="6"/>
        <v>74.8</v>
      </c>
      <c r="V16" s="147"/>
      <c r="W16" s="147"/>
      <c r="X16" s="147"/>
      <c r="Y16" s="147"/>
      <c r="Z16" s="147"/>
      <c r="AA16" s="147"/>
      <c r="AB16" s="147"/>
      <c r="AC16" s="147"/>
      <c r="AD16" s="147"/>
      <c r="AE16" s="147" t="s">
        <v>88</v>
      </c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48">
        <v>9</v>
      </c>
      <c r="B17" s="153" t="s">
        <v>104</v>
      </c>
      <c r="C17" s="180" t="s">
        <v>105</v>
      </c>
      <c r="D17" s="154" t="s">
        <v>87</v>
      </c>
      <c r="E17" s="157">
        <v>748</v>
      </c>
      <c r="F17" s="158"/>
      <c r="G17" s="159">
        <f t="shared" si="0"/>
        <v>0</v>
      </c>
      <c r="H17" s="158"/>
      <c r="I17" s="159">
        <f t="shared" si="1"/>
        <v>0</v>
      </c>
      <c r="J17" s="158"/>
      <c r="K17" s="159">
        <f t="shared" si="2"/>
        <v>0</v>
      </c>
      <c r="L17" s="159">
        <v>0</v>
      </c>
      <c r="M17" s="159">
        <f t="shared" si="3"/>
        <v>0</v>
      </c>
      <c r="N17" s="155">
        <v>4.8000000000000001E-4</v>
      </c>
      <c r="O17" s="155">
        <f t="shared" si="4"/>
        <v>0.35904000000000003</v>
      </c>
      <c r="P17" s="155">
        <v>0</v>
      </c>
      <c r="Q17" s="155">
        <f t="shared" si="5"/>
        <v>0</v>
      </c>
      <c r="R17" s="155"/>
      <c r="S17" s="155"/>
      <c r="T17" s="156">
        <v>0.41</v>
      </c>
      <c r="U17" s="155">
        <f t="shared" si="6"/>
        <v>306.68</v>
      </c>
      <c r="V17" s="147"/>
      <c r="W17" s="147"/>
      <c r="X17" s="147"/>
      <c r="Y17" s="147"/>
      <c r="Z17" s="147"/>
      <c r="AA17" s="147"/>
      <c r="AB17" s="147"/>
      <c r="AC17" s="147"/>
      <c r="AD17" s="147"/>
      <c r="AE17" s="147" t="s">
        <v>88</v>
      </c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48">
        <v>10</v>
      </c>
      <c r="B18" s="153" t="s">
        <v>106</v>
      </c>
      <c r="C18" s="180" t="s">
        <v>107</v>
      </c>
      <c r="D18" s="154" t="s">
        <v>87</v>
      </c>
      <c r="E18" s="157">
        <v>748</v>
      </c>
      <c r="F18" s="158"/>
      <c r="G18" s="159">
        <f t="shared" si="0"/>
        <v>0</v>
      </c>
      <c r="H18" s="158"/>
      <c r="I18" s="159">
        <f t="shared" si="1"/>
        <v>0</v>
      </c>
      <c r="J18" s="158"/>
      <c r="K18" s="159">
        <f t="shared" si="2"/>
        <v>0</v>
      </c>
      <c r="L18" s="159">
        <v>0</v>
      </c>
      <c r="M18" s="159">
        <f t="shared" si="3"/>
        <v>0</v>
      </c>
      <c r="N18" s="155">
        <v>0</v>
      </c>
      <c r="O18" s="155">
        <f t="shared" si="4"/>
        <v>0</v>
      </c>
      <c r="P18" s="155">
        <v>0</v>
      </c>
      <c r="Q18" s="155">
        <f t="shared" si="5"/>
        <v>0</v>
      </c>
      <c r="R18" s="155"/>
      <c r="S18" s="155"/>
      <c r="T18" s="156">
        <v>0</v>
      </c>
      <c r="U18" s="155">
        <f t="shared" si="6"/>
        <v>0</v>
      </c>
      <c r="V18" s="147"/>
      <c r="W18" s="147"/>
      <c r="X18" s="147"/>
      <c r="Y18" s="147"/>
      <c r="Z18" s="147"/>
      <c r="AA18" s="147"/>
      <c r="AB18" s="147"/>
      <c r="AC18" s="147"/>
      <c r="AD18" s="147"/>
      <c r="AE18" s="147" t="s">
        <v>108</v>
      </c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outlineLevel="1" x14ac:dyDescent="0.2">
      <c r="A19" s="148">
        <v>11</v>
      </c>
      <c r="B19" s="153" t="s">
        <v>109</v>
      </c>
      <c r="C19" s="180" t="s">
        <v>110</v>
      </c>
      <c r="D19" s="154" t="s">
        <v>111</v>
      </c>
      <c r="E19" s="157">
        <v>1.95</v>
      </c>
      <c r="F19" s="158"/>
      <c r="G19" s="159">
        <f t="shared" si="0"/>
        <v>0</v>
      </c>
      <c r="H19" s="158"/>
      <c r="I19" s="159">
        <f t="shared" si="1"/>
        <v>0</v>
      </c>
      <c r="J19" s="158"/>
      <c r="K19" s="159">
        <f t="shared" si="2"/>
        <v>0</v>
      </c>
      <c r="L19" s="159">
        <v>0</v>
      </c>
      <c r="M19" s="159">
        <f t="shared" si="3"/>
        <v>0</v>
      </c>
      <c r="N19" s="155">
        <v>0</v>
      </c>
      <c r="O19" s="155">
        <f t="shared" si="4"/>
        <v>0</v>
      </c>
      <c r="P19" s="155">
        <v>0</v>
      </c>
      <c r="Q19" s="155">
        <f t="shared" si="5"/>
        <v>0</v>
      </c>
      <c r="R19" s="155"/>
      <c r="S19" s="155"/>
      <c r="T19" s="156">
        <v>0</v>
      </c>
      <c r="U19" s="155">
        <f t="shared" si="6"/>
        <v>0</v>
      </c>
      <c r="V19" s="147"/>
      <c r="W19" s="147"/>
      <c r="X19" s="147"/>
      <c r="Y19" s="147"/>
      <c r="Z19" s="147"/>
      <c r="AA19" s="147"/>
      <c r="AB19" s="147"/>
      <c r="AC19" s="147"/>
      <c r="AD19" s="147"/>
      <c r="AE19" s="147" t="s">
        <v>108</v>
      </c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2.5" outlineLevel="1" x14ac:dyDescent="0.2">
      <c r="A20" s="148">
        <v>12</v>
      </c>
      <c r="B20" s="153" t="s">
        <v>112</v>
      </c>
      <c r="C20" s="180" t="s">
        <v>113</v>
      </c>
      <c r="D20" s="154" t="s">
        <v>87</v>
      </c>
      <c r="E20" s="157">
        <v>64</v>
      </c>
      <c r="F20" s="158"/>
      <c r="G20" s="159">
        <f t="shared" si="0"/>
        <v>0</v>
      </c>
      <c r="H20" s="158"/>
      <c r="I20" s="159">
        <f t="shared" si="1"/>
        <v>0</v>
      </c>
      <c r="J20" s="158"/>
      <c r="K20" s="159">
        <f t="shared" si="2"/>
        <v>0</v>
      </c>
      <c r="L20" s="159">
        <v>0</v>
      </c>
      <c r="M20" s="159">
        <f t="shared" si="3"/>
        <v>0</v>
      </c>
      <c r="N20" s="155">
        <v>0</v>
      </c>
      <c r="O20" s="155">
        <f t="shared" si="4"/>
        <v>0</v>
      </c>
      <c r="P20" s="155">
        <v>0</v>
      </c>
      <c r="Q20" s="155">
        <f t="shared" si="5"/>
        <v>0</v>
      </c>
      <c r="R20" s="155"/>
      <c r="S20" s="155"/>
      <c r="T20" s="156">
        <v>0.27</v>
      </c>
      <c r="U20" s="155">
        <f t="shared" si="6"/>
        <v>17.28</v>
      </c>
      <c r="V20" s="147"/>
      <c r="W20" s="147"/>
      <c r="X20" s="147"/>
      <c r="Y20" s="147"/>
      <c r="Z20" s="147"/>
      <c r="AA20" s="147"/>
      <c r="AB20" s="147"/>
      <c r="AC20" s="147"/>
      <c r="AD20" s="147"/>
      <c r="AE20" s="147" t="s">
        <v>88</v>
      </c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outlineLevel="1" x14ac:dyDescent="0.2">
      <c r="A21" s="148">
        <v>13</v>
      </c>
      <c r="B21" s="153" t="s">
        <v>114</v>
      </c>
      <c r="C21" s="180" t="s">
        <v>115</v>
      </c>
      <c r="D21" s="154" t="s">
        <v>87</v>
      </c>
      <c r="E21" s="157">
        <v>64</v>
      </c>
      <c r="F21" s="158"/>
      <c r="G21" s="159">
        <f t="shared" si="0"/>
        <v>0</v>
      </c>
      <c r="H21" s="158"/>
      <c r="I21" s="159">
        <f t="shared" si="1"/>
        <v>0</v>
      </c>
      <c r="J21" s="158"/>
      <c r="K21" s="159">
        <f t="shared" si="2"/>
        <v>0</v>
      </c>
      <c r="L21" s="159">
        <v>0</v>
      </c>
      <c r="M21" s="159">
        <f t="shared" si="3"/>
        <v>0</v>
      </c>
      <c r="N21" s="155">
        <v>0</v>
      </c>
      <c r="O21" s="155">
        <f t="shared" si="4"/>
        <v>0</v>
      </c>
      <c r="P21" s="155">
        <v>0</v>
      </c>
      <c r="Q21" s="155">
        <f t="shared" si="5"/>
        <v>0</v>
      </c>
      <c r="R21" s="155"/>
      <c r="S21" s="155"/>
      <c r="T21" s="156">
        <v>0</v>
      </c>
      <c r="U21" s="155">
        <f t="shared" si="6"/>
        <v>0</v>
      </c>
      <c r="V21" s="147"/>
      <c r="W21" s="147"/>
      <c r="X21" s="147"/>
      <c r="Y21" s="147"/>
      <c r="Z21" s="147"/>
      <c r="AA21" s="147"/>
      <c r="AB21" s="147"/>
      <c r="AC21" s="147"/>
      <c r="AD21" s="147"/>
      <c r="AE21" s="147" t="s">
        <v>88</v>
      </c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2.5" outlineLevel="1" x14ac:dyDescent="0.2">
      <c r="A22" s="148">
        <v>14</v>
      </c>
      <c r="B22" s="153" t="s">
        <v>116</v>
      </c>
      <c r="C22" s="180" t="s">
        <v>117</v>
      </c>
      <c r="D22" s="154" t="s">
        <v>87</v>
      </c>
      <c r="E22" s="157">
        <v>64</v>
      </c>
      <c r="F22" s="158"/>
      <c r="G22" s="159">
        <f t="shared" si="0"/>
        <v>0</v>
      </c>
      <c r="H22" s="158"/>
      <c r="I22" s="159">
        <f t="shared" si="1"/>
        <v>0</v>
      </c>
      <c r="J22" s="158"/>
      <c r="K22" s="159">
        <f t="shared" si="2"/>
        <v>0</v>
      </c>
      <c r="L22" s="159">
        <v>0</v>
      </c>
      <c r="M22" s="159">
        <f t="shared" si="3"/>
        <v>0</v>
      </c>
      <c r="N22" s="155">
        <v>0</v>
      </c>
      <c r="O22" s="155">
        <f t="shared" si="4"/>
        <v>0</v>
      </c>
      <c r="P22" s="155">
        <v>0</v>
      </c>
      <c r="Q22" s="155">
        <f t="shared" si="5"/>
        <v>0</v>
      </c>
      <c r="R22" s="155"/>
      <c r="S22" s="155"/>
      <c r="T22" s="156">
        <v>0</v>
      </c>
      <c r="U22" s="155">
        <f t="shared" si="6"/>
        <v>0</v>
      </c>
      <c r="V22" s="147"/>
      <c r="W22" s="147"/>
      <c r="X22" s="147"/>
      <c r="Y22" s="147"/>
      <c r="Z22" s="147"/>
      <c r="AA22" s="147"/>
      <c r="AB22" s="147"/>
      <c r="AC22" s="147"/>
      <c r="AD22" s="147"/>
      <c r="AE22" s="147" t="s">
        <v>88</v>
      </c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2.5" outlineLevel="1" x14ac:dyDescent="0.2">
      <c r="A23" s="148">
        <v>15</v>
      </c>
      <c r="B23" s="153" t="s">
        <v>118</v>
      </c>
      <c r="C23" s="180" t="s">
        <v>119</v>
      </c>
      <c r="D23" s="154" t="s">
        <v>91</v>
      </c>
      <c r="E23" s="157">
        <v>141</v>
      </c>
      <c r="F23" s="158"/>
      <c r="G23" s="159">
        <f t="shared" si="0"/>
        <v>0</v>
      </c>
      <c r="H23" s="158"/>
      <c r="I23" s="159">
        <f t="shared" si="1"/>
        <v>0</v>
      </c>
      <c r="J23" s="158"/>
      <c r="K23" s="159">
        <f t="shared" si="2"/>
        <v>0</v>
      </c>
      <c r="L23" s="159">
        <v>0</v>
      </c>
      <c r="M23" s="159">
        <f t="shared" si="3"/>
        <v>0</v>
      </c>
      <c r="N23" s="155">
        <v>3.47E-3</v>
      </c>
      <c r="O23" s="155">
        <f t="shared" si="4"/>
        <v>0.48926999999999998</v>
      </c>
      <c r="P23" s="155">
        <v>0</v>
      </c>
      <c r="Q23" s="155">
        <f t="shared" si="5"/>
        <v>0</v>
      </c>
      <c r="R23" s="155"/>
      <c r="S23" s="155"/>
      <c r="T23" s="156">
        <v>0.21</v>
      </c>
      <c r="U23" s="155">
        <f t="shared" si="6"/>
        <v>29.61</v>
      </c>
      <c r="V23" s="147"/>
      <c r="W23" s="147"/>
      <c r="X23" s="147"/>
      <c r="Y23" s="147"/>
      <c r="Z23" s="147"/>
      <c r="AA23" s="147"/>
      <c r="AB23" s="147"/>
      <c r="AC23" s="147"/>
      <c r="AD23" s="147"/>
      <c r="AE23" s="147" t="s">
        <v>88</v>
      </c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48">
        <v>16</v>
      </c>
      <c r="B24" s="153" t="s">
        <v>120</v>
      </c>
      <c r="C24" s="180" t="s">
        <v>121</v>
      </c>
      <c r="D24" s="154" t="s">
        <v>91</v>
      </c>
      <c r="E24" s="157">
        <v>17.5</v>
      </c>
      <c r="F24" s="158"/>
      <c r="G24" s="159">
        <f t="shared" si="0"/>
        <v>0</v>
      </c>
      <c r="H24" s="158"/>
      <c r="I24" s="159">
        <f t="shared" si="1"/>
        <v>0</v>
      </c>
      <c r="J24" s="158"/>
      <c r="K24" s="159">
        <f t="shared" si="2"/>
        <v>0</v>
      </c>
      <c r="L24" s="159">
        <v>0</v>
      </c>
      <c r="M24" s="159">
        <f t="shared" si="3"/>
        <v>0</v>
      </c>
      <c r="N24" s="155">
        <v>3.47E-3</v>
      </c>
      <c r="O24" s="155">
        <f t="shared" si="4"/>
        <v>6.0729999999999999E-2</v>
      </c>
      <c r="P24" s="155">
        <v>0</v>
      </c>
      <c r="Q24" s="155">
        <f t="shared" si="5"/>
        <v>0</v>
      </c>
      <c r="R24" s="155"/>
      <c r="S24" s="155"/>
      <c r="T24" s="156">
        <v>0.21</v>
      </c>
      <c r="U24" s="155">
        <f t="shared" si="6"/>
        <v>3.68</v>
      </c>
      <c r="V24" s="147"/>
      <c r="W24" s="147"/>
      <c r="X24" s="147"/>
      <c r="Y24" s="147"/>
      <c r="Z24" s="147"/>
      <c r="AA24" s="147"/>
      <c r="AB24" s="147"/>
      <c r="AC24" s="147"/>
      <c r="AD24" s="147"/>
      <c r="AE24" s="147" t="s">
        <v>88</v>
      </c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48">
        <v>17</v>
      </c>
      <c r="B25" s="153" t="s">
        <v>122</v>
      </c>
      <c r="C25" s="180" t="s">
        <v>123</v>
      </c>
      <c r="D25" s="154" t="s">
        <v>124</v>
      </c>
      <c r="E25" s="157">
        <v>2</v>
      </c>
      <c r="F25" s="158"/>
      <c r="G25" s="159">
        <f t="shared" si="0"/>
        <v>0</v>
      </c>
      <c r="H25" s="158"/>
      <c r="I25" s="159">
        <f t="shared" si="1"/>
        <v>0</v>
      </c>
      <c r="J25" s="158"/>
      <c r="K25" s="159">
        <f t="shared" si="2"/>
        <v>0</v>
      </c>
      <c r="L25" s="159">
        <v>0</v>
      </c>
      <c r="M25" s="159">
        <f t="shared" si="3"/>
        <v>0</v>
      </c>
      <c r="N25" s="155">
        <v>1.7610000000000001E-2</v>
      </c>
      <c r="O25" s="155">
        <f t="shared" si="4"/>
        <v>3.5220000000000001E-2</v>
      </c>
      <c r="P25" s="155">
        <v>0</v>
      </c>
      <c r="Q25" s="155">
        <f t="shared" si="5"/>
        <v>0</v>
      </c>
      <c r="R25" s="155"/>
      <c r="S25" s="155"/>
      <c r="T25" s="156">
        <v>2.9</v>
      </c>
      <c r="U25" s="155">
        <f t="shared" si="6"/>
        <v>5.8</v>
      </c>
      <c r="V25" s="147"/>
      <c r="W25" s="147"/>
      <c r="X25" s="147"/>
      <c r="Y25" s="147"/>
      <c r="Z25" s="147"/>
      <c r="AA25" s="147"/>
      <c r="AB25" s="147"/>
      <c r="AC25" s="147"/>
      <c r="AD25" s="147"/>
      <c r="AE25" s="147" t="s">
        <v>108</v>
      </c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48">
        <v>18</v>
      </c>
      <c r="B26" s="153" t="s">
        <v>125</v>
      </c>
      <c r="C26" s="180" t="s">
        <v>126</v>
      </c>
      <c r="D26" s="154" t="s">
        <v>124</v>
      </c>
      <c r="E26" s="157">
        <v>2</v>
      </c>
      <c r="F26" s="158"/>
      <c r="G26" s="159">
        <f t="shared" si="0"/>
        <v>0</v>
      </c>
      <c r="H26" s="158"/>
      <c r="I26" s="159">
        <f t="shared" si="1"/>
        <v>0</v>
      </c>
      <c r="J26" s="158"/>
      <c r="K26" s="159">
        <f t="shared" si="2"/>
        <v>0</v>
      </c>
      <c r="L26" s="159">
        <v>0</v>
      </c>
      <c r="M26" s="159">
        <f t="shared" si="3"/>
        <v>0</v>
      </c>
      <c r="N26" s="155">
        <v>3.7399999999999998E-3</v>
      </c>
      <c r="O26" s="155">
        <f t="shared" si="4"/>
        <v>7.4799999999999997E-3</v>
      </c>
      <c r="P26" s="155">
        <v>0</v>
      </c>
      <c r="Q26" s="155">
        <f t="shared" si="5"/>
        <v>0</v>
      </c>
      <c r="R26" s="155"/>
      <c r="S26" s="155"/>
      <c r="T26" s="156">
        <v>0.51</v>
      </c>
      <c r="U26" s="155">
        <f t="shared" si="6"/>
        <v>1.02</v>
      </c>
      <c r="V26" s="147"/>
      <c r="W26" s="147"/>
      <c r="X26" s="147"/>
      <c r="Y26" s="147"/>
      <c r="Z26" s="147"/>
      <c r="AA26" s="147"/>
      <c r="AB26" s="147"/>
      <c r="AC26" s="147"/>
      <c r="AD26" s="147"/>
      <c r="AE26" s="147" t="s">
        <v>88</v>
      </c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48">
        <v>19</v>
      </c>
      <c r="B27" s="153" t="s">
        <v>127</v>
      </c>
      <c r="C27" s="180" t="s">
        <v>128</v>
      </c>
      <c r="D27" s="154" t="s">
        <v>124</v>
      </c>
      <c r="E27" s="157">
        <v>1</v>
      </c>
      <c r="F27" s="158"/>
      <c r="G27" s="159">
        <f t="shared" si="0"/>
        <v>0</v>
      </c>
      <c r="H27" s="158"/>
      <c r="I27" s="159">
        <f t="shared" si="1"/>
        <v>0</v>
      </c>
      <c r="J27" s="158"/>
      <c r="K27" s="159">
        <f t="shared" si="2"/>
        <v>0</v>
      </c>
      <c r="L27" s="159">
        <v>0</v>
      </c>
      <c r="M27" s="159">
        <f t="shared" si="3"/>
        <v>0</v>
      </c>
      <c r="N27" s="155">
        <v>8.3499999999999998E-3</v>
      </c>
      <c r="O27" s="155">
        <f t="shared" si="4"/>
        <v>8.3499999999999998E-3</v>
      </c>
      <c r="P27" s="155">
        <v>0</v>
      </c>
      <c r="Q27" s="155">
        <f t="shared" si="5"/>
        <v>0</v>
      </c>
      <c r="R27" s="155"/>
      <c r="S27" s="155"/>
      <c r="T27" s="156">
        <v>2</v>
      </c>
      <c r="U27" s="155">
        <f t="shared" si="6"/>
        <v>2</v>
      </c>
      <c r="V27" s="147"/>
      <c r="W27" s="147"/>
      <c r="X27" s="147"/>
      <c r="Y27" s="147"/>
      <c r="Z27" s="147"/>
      <c r="AA27" s="147"/>
      <c r="AB27" s="147"/>
      <c r="AC27" s="147"/>
      <c r="AD27" s="147"/>
      <c r="AE27" s="147" t="s">
        <v>88</v>
      </c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48">
        <v>20</v>
      </c>
      <c r="B28" s="153" t="s">
        <v>129</v>
      </c>
      <c r="C28" s="180" t="s">
        <v>130</v>
      </c>
      <c r="D28" s="154" t="s">
        <v>91</v>
      </c>
      <c r="E28" s="157">
        <v>26</v>
      </c>
      <c r="F28" s="158"/>
      <c r="G28" s="159">
        <f t="shared" si="0"/>
        <v>0</v>
      </c>
      <c r="H28" s="158"/>
      <c r="I28" s="159">
        <f t="shared" si="1"/>
        <v>0</v>
      </c>
      <c r="J28" s="158"/>
      <c r="K28" s="159">
        <f t="shared" si="2"/>
        <v>0</v>
      </c>
      <c r="L28" s="159">
        <v>0</v>
      </c>
      <c r="M28" s="159">
        <f t="shared" si="3"/>
        <v>0</v>
      </c>
      <c r="N28" s="155">
        <v>4.5199999999999997E-3</v>
      </c>
      <c r="O28" s="155">
        <f t="shared" si="4"/>
        <v>0.11752</v>
      </c>
      <c r="P28" s="155">
        <v>0</v>
      </c>
      <c r="Q28" s="155">
        <f t="shared" si="5"/>
        <v>0</v>
      </c>
      <c r="R28" s="155"/>
      <c r="S28" s="155"/>
      <c r="T28" s="156">
        <v>0.73</v>
      </c>
      <c r="U28" s="155">
        <f t="shared" si="6"/>
        <v>18.98</v>
      </c>
      <c r="V28" s="147"/>
      <c r="W28" s="147"/>
      <c r="X28" s="147"/>
      <c r="Y28" s="147"/>
      <c r="Z28" s="147"/>
      <c r="AA28" s="147"/>
      <c r="AB28" s="147"/>
      <c r="AC28" s="147"/>
      <c r="AD28" s="147"/>
      <c r="AE28" s="147" t="s">
        <v>88</v>
      </c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48">
        <v>21</v>
      </c>
      <c r="B29" s="153" t="s">
        <v>131</v>
      </c>
      <c r="C29" s="180" t="s">
        <v>132</v>
      </c>
      <c r="D29" s="154" t="s">
        <v>91</v>
      </c>
      <c r="E29" s="157">
        <v>63</v>
      </c>
      <c r="F29" s="158"/>
      <c r="G29" s="159">
        <f t="shared" si="0"/>
        <v>0</v>
      </c>
      <c r="H29" s="158"/>
      <c r="I29" s="159">
        <f t="shared" si="1"/>
        <v>0</v>
      </c>
      <c r="J29" s="158"/>
      <c r="K29" s="159">
        <f t="shared" si="2"/>
        <v>0</v>
      </c>
      <c r="L29" s="159">
        <v>0</v>
      </c>
      <c r="M29" s="159">
        <f t="shared" si="3"/>
        <v>0</v>
      </c>
      <c r="N29" s="155">
        <v>4.5199999999999997E-3</v>
      </c>
      <c r="O29" s="155">
        <f t="shared" si="4"/>
        <v>0.28476000000000001</v>
      </c>
      <c r="P29" s="155">
        <v>0</v>
      </c>
      <c r="Q29" s="155">
        <f t="shared" si="5"/>
        <v>0</v>
      </c>
      <c r="R29" s="155"/>
      <c r="S29" s="155"/>
      <c r="T29" s="156">
        <v>0.73</v>
      </c>
      <c r="U29" s="155">
        <f t="shared" si="6"/>
        <v>45.99</v>
      </c>
      <c r="V29" s="147"/>
      <c r="W29" s="147"/>
      <c r="X29" s="147"/>
      <c r="Y29" s="147"/>
      <c r="Z29" s="147"/>
      <c r="AA29" s="147"/>
      <c r="AB29" s="147"/>
      <c r="AC29" s="147"/>
      <c r="AD29" s="147"/>
      <c r="AE29" s="147" t="s">
        <v>88</v>
      </c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48">
        <v>22</v>
      </c>
      <c r="B30" s="153" t="s">
        <v>133</v>
      </c>
      <c r="C30" s="180" t="s">
        <v>134</v>
      </c>
      <c r="D30" s="154" t="s">
        <v>91</v>
      </c>
      <c r="E30" s="157">
        <v>20.25</v>
      </c>
      <c r="F30" s="158"/>
      <c r="G30" s="159">
        <f t="shared" si="0"/>
        <v>0</v>
      </c>
      <c r="H30" s="158"/>
      <c r="I30" s="159">
        <f t="shared" si="1"/>
        <v>0</v>
      </c>
      <c r="J30" s="158"/>
      <c r="K30" s="159">
        <f t="shared" si="2"/>
        <v>0</v>
      </c>
      <c r="L30" s="159">
        <v>0</v>
      </c>
      <c r="M30" s="159">
        <f t="shared" si="3"/>
        <v>0</v>
      </c>
      <c r="N30" s="155">
        <v>3.47E-3</v>
      </c>
      <c r="O30" s="155">
        <f t="shared" si="4"/>
        <v>7.0269999999999999E-2</v>
      </c>
      <c r="P30" s="155">
        <v>0</v>
      </c>
      <c r="Q30" s="155">
        <f t="shared" si="5"/>
        <v>0</v>
      </c>
      <c r="R30" s="155"/>
      <c r="S30" s="155"/>
      <c r="T30" s="156">
        <v>0.21</v>
      </c>
      <c r="U30" s="155">
        <f t="shared" si="6"/>
        <v>4.25</v>
      </c>
      <c r="V30" s="147"/>
      <c r="W30" s="147"/>
      <c r="X30" s="147"/>
      <c r="Y30" s="147"/>
      <c r="Z30" s="147"/>
      <c r="AA30" s="147"/>
      <c r="AB30" s="147"/>
      <c r="AC30" s="147"/>
      <c r="AD30" s="147"/>
      <c r="AE30" s="147" t="s">
        <v>88</v>
      </c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48">
        <v>23</v>
      </c>
      <c r="B31" s="153" t="s">
        <v>135</v>
      </c>
      <c r="C31" s="180" t="s">
        <v>136</v>
      </c>
      <c r="D31" s="154" t="s">
        <v>91</v>
      </c>
      <c r="E31" s="157">
        <v>21.25</v>
      </c>
      <c r="F31" s="158"/>
      <c r="G31" s="159">
        <f t="shared" si="0"/>
        <v>0</v>
      </c>
      <c r="H31" s="158"/>
      <c r="I31" s="159">
        <f t="shared" si="1"/>
        <v>0</v>
      </c>
      <c r="J31" s="158"/>
      <c r="K31" s="159">
        <f t="shared" si="2"/>
        <v>0</v>
      </c>
      <c r="L31" s="159">
        <v>0</v>
      </c>
      <c r="M31" s="159">
        <f t="shared" si="3"/>
        <v>0</v>
      </c>
      <c r="N31" s="155">
        <v>3.47E-3</v>
      </c>
      <c r="O31" s="155">
        <f t="shared" si="4"/>
        <v>7.374E-2</v>
      </c>
      <c r="P31" s="155">
        <v>0</v>
      </c>
      <c r="Q31" s="155">
        <f t="shared" si="5"/>
        <v>0</v>
      </c>
      <c r="R31" s="155"/>
      <c r="S31" s="155"/>
      <c r="T31" s="156">
        <v>0.21</v>
      </c>
      <c r="U31" s="155">
        <f t="shared" si="6"/>
        <v>4.46</v>
      </c>
      <c r="V31" s="147"/>
      <c r="W31" s="147"/>
      <c r="X31" s="147"/>
      <c r="Y31" s="147"/>
      <c r="Z31" s="147"/>
      <c r="AA31" s="147"/>
      <c r="AB31" s="147"/>
      <c r="AC31" s="147"/>
      <c r="AD31" s="147"/>
      <c r="AE31" s="147" t="s">
        <v>88</v>
      </c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48">
        <v>24</v>
      </c>
      <c r="B32" s="153" t="s">
        <v>137</v>
      </c>
      <c r="C32" s="180" t="s">
        <v>138</v>
      </c>
      <c r="D32" s="154" t="s">
        <v>91</v>
      </c>
      <c r="E32" s="157">
        <v>14.5</v>
      </c>
      <c r="F32" s="158"/>
      <c r="G32" s="159">
        <f t="shared" si="0"/>
        <v>0</v>
      </c>
      <c r="H32" s="158"/>
      <c r="I32" s="159">
        <f t="shared" si="1"/>
        <v>0</v>
      </c>
      <c r="J32" s="158"/>
      <c r="K32" s="159">
        <f t="shared" si="2"/>
        <v>0</v>
      </c>
      <c r="L32" s="159">
        <v>0</v>
      </c>
      <c r="M32" s="159">
        <f t="shared" si="3"/>
        <v>0</v>
      </c>
      <c r="N32" s="155">
        <v>1E-4</v>
      </c>
      <c r="O32" s="155">
        <f t="shared" si="4"/>
        <v>1.4499999999999999E-3</v>
      </c>
      <c r="P32" s="155">
        <v>0</v>
      </c>
      <c r="Q32" s="155">
        <f t="shared" si="5"/>
        <v>0</v>
      </c>
      <c r="R32" s="155"/>
      <c r="S32" s="155"/>
      <c r="T32" s="156">
        <v>0.21</v>
      </c>
      <c r="U32" s="155">
        <f t="shared" si="6"/>
        <v>3.05</v>
      </c>
      <c r="V32" s="147"/>
      <c r="W32" s="147"/>
      <c r="X32" s="147"/>
      <c r="Y32" s="147"/>
      <c r="Z32" s="147"/>
      <c r="AA32" s="147"/>
      <c r="AB32" s="147"/>
      <c r="AC32" s="147"/>
      <c r="AD32" s="147"/>
      <c r="AE32" s="147" t="s">
        <v>88</v>
      </c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 x14ac:dyDescent="0.2">
      <c r="A33" s="148">
        <v>25</v>
      </c>
      <c r="B33" s="153" t="s">
        <v>139</v>
      </c>
      <c r="C33" s="180" t="s">
        <v>140</v>
      </c>
      <c r="D33" s="154" t="s">
        <v>91</v>
      </c>
      <c r="E33" s="157">
        <v>134</v>
      </c>
      <c r="F33" s="158"/>
      <c r="G33" s="159">
        <f t="shared" si="0"/>
        <v>0</v>
      </c>
      <c r="H33" s="158"/>
      <c r="I33" s="159">
        <f t="shared" si="1"/>
        <v>0</v>
      </c>
      <c r="J33" s="158"/>
      <c r="K33" s="159">
        <f t="shared" si="2"/>
        <v>0</v>
      </c>
      <c r="L33" s="159">
        <v>0</v>
      </c>
      <c r="M33" s="159">
        <f t="shared" si="3"/>
        <v>0</v>
      </c>
      <c r="N33" s="155">
        <v>5.2199999999999998E-3</v>
      </c>
      <c r="O33" s="155">
        <f t="shared" si="4"/>
        <v>0.69947999999999999</v>
      </c>
      <c r="P33" s="155">
        <v>0</v>
      </c>
      <c r="Q33" s="155">
        <f t="shared" si="5"/>
        <v>0</v>
      </c>
      <c r="R33" s="155"/>
      <c r="S33" s="155"/>
      <c r="T33" s="156">
        <v>0.45</v>
      </c>
      <c r="U33" s="155">
        <f t="shared" si="6"/>
        <v>60.3</v>
      </c>
      <c r="V33" s="147"/>
      <c r="W33" s="147"/>
      <c r="X33" s="147"/>
      <c r="Y33" s="147"/>
      <c r="Z33" s="147"/>
      <c r="AA33" s="147"/>
      <c r="AB33" s="147"/>
      <c r="AC33" s="147"/>
      <c r="AD33" s="147"/>
      <c r="AE33" s="147" t="s">
        <v>88</v>
      </c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2.5" outlineLevel="1" x14ac:dyDescent="0.2">
      <c r="A34" s="148">
        <v>26</v>
      </c>
      <c r="B34" s="153" t="s">
        <v>141</v>
      </c>
      <c r="C34" s="180" t="s">
        <v>142</v>
      </c>
      <c r="D34" s="154" t="s">
        <v>91</v>
      </c>
      <c r="E34" s="157">
        <v>134</v>
      </c>
      <c r="F34" s="158"/>
      <c r="G34" s="159">
        <f t="shared" si="0"/>
        <v>0</v>
      </c>
      <c r="H34" s="158"/>
      <c r="I34" s="159">
        <f t="shared" si="1"/>
        <v>0</v>
      </c>
      <c r="J34" s="158"/>
      <c r="K34" s="159">
        <f t="shared" si="2"/>
        <v>0</v>
      </c>
      <c r="L34" s="159">
        <v>0</v>
      </c>
      <c r="M34" s="159">
        <f t="shared" si="3"/>
        <v>0</v>
      </c>
      <c r="N34" s="155">
        <v>5.9500000000000004E-3</v>
      </c>
      <c r="O34" s="155">
        <f t="shared" si="4"/>
        <v>0.79730000000000001</v>
      </c>
      <c r="P34" s="155">
        <v>0</v>
      </c>
      <c r="Q34" s="155">
        <f t="shared" si="5"/>
        <v>0</v>
      </c>
      <c r="R34" s="155"/>
      <c r="S34" s="155"/>
      <c r="T34" s="156">
        <v>1.55</v>
      </c>
      <c r="U34" s="155">
        <f t="shared" si="6"/>
        <v>207.7</v>
      </c>
      <c r="V34" s="147"/>
      <c r="W34" s="147"/>
      <c r="X34" s="147"/>
      <c r="Y34" s="147"/>
      <c r="Z34" s="147"/>
      <c r="AA34" s="147"/>
      <c r="AB34" s="147"/>
      <c r="AC34" s="147"/>
      <c r="AD34" s="147"/>
      <c r="AE34" s="147" t="s">
        <v>88</v>
      </c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48">
        <v>27</v>
      </c>
      <c r="B35" s="153" t="s">
        <v>143</v>
      </c>
      <c r="C35" s="180" t="s">
        <v>144</v>
      </c>
      <c r="D35" s="154" t="s">
        <v>91</v>
      </c>
      <c r="E35" s="157">
        <v>13</v>
      </c>
      <c r="F35" s="158"/>
      <c r="G35" s="159">
        <f t="shared" si="0"/>
        <v>0</v>
      </c>
      <c r="H35" s="158"/>
      <c r="I35" s="159">
        <f t="shared" si="1"/>
        <v>0</v>
      </c>
      <c r="J35" s="158"/>
      <c r="K35" s="159">
        <f t="shared" si="2"/>
        <v>0</v>
      </c>
      <c r="L35" s="159">
        <v>0</v>
      </c>
      <c r="M35" s="159">
        <f t="shared" si="3"/>
        <v>0</v>
      </c>
      <c r="N35" s="155">
        <v>2.2499999999999998E-3</v>
      </c>
      <c r="O35" s="155">
        <f t="shared" si="4"/>
        <v>2.9250000000000002E-2</v>
      </c>
      <c r="P35" s="155">
        <v>0</v>
      </c>
      <c r="Q35" s="155">
        <f t="shared" si="5"/>
        <v>0</v>
      </c>
      <c r="R35" s="155"/>
      <c r="S35" s="155"/>
      <c r="T35" s="156">
        <v>0.36</v>
      </c>
      <c r="U35" s="155">
        <f t="shared" si="6"/>
        <v>4.68</v>
      </c>
      <c r="V35" s="147"/>
      <c r="W35" s="147"/>
      <c r="X35" s="147"/>
      <c r="Y35" s="147"/>
      <c r="Z35" s="147"/>
      <c r="AA35" s="147"/>
      <c r="AB35" s="147"/>
      <c r="AC35" s="147"/>
      <c r="AD35" s="147"/>
      <c r="AE35" s="147" t="s">
        <v>108</v>
      </c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48">
        <v>28</v>
      </c>
      <c r="B36" s="153" t="s">
        <v>145</v>
      </c>
      <c r="C36" s="180" t="s">
        <v>146</v>
      </c>
      <c r="D36" s="154" t="s">
        <v>124</v>
      </c>
      <c r="E36" s="157">
        <v>24</v>
      </c>
      <c r="F36" s="158"/>
      <c r="G36" s="159">
        <f t="shared" si="0"/>
        <v>0</v>
      </c>
      <c r="H36" s="158"/>
      <c r="I36" s="159">
        <f t="shared" si="1"/>
        <v>0</v>
      </c>
      <c r="J36" s="158"/>
      <c r="K36" s="159">
        <f t="shared" si="2"/>
        <v>0</v>
      </c>
      <c r="L36" s="159">
        <v>0</v>
      </c>
      <c r="M36" s="159">
        <f t="shared" si="3"/>
        <v>0</v>
      </c>
      <c r="N36" s="155">
        <v>2.9299999999999999E-3</v>
      </c>
      <c r="O36" s="155">
        <f t="shared" si="4"/>
        <v>7.0319999999999994E-2</v>
      </c>
      <c r="P36" s="155">
        <v>0</v>
      </c>
      <c r="Q36" s="155">
        <f t="shared" si="5"/>
        <v>0</v>
      </c>
      <c r="R36" s="155"/>
      <c r="S36" s="155"/>
      <c r="T36" s="156">
        <v>0.3</v>
      </c>
      <c r="U36" s="155">
        <f t="shared" si="6"/>
        <v>7.2</v>
      </c>
      <c r="V36" s="147"/>
      <c r="W36" s="147"/>
      <c r="X36" s="147"/>
      <c r="Y36" s="147"/>
      <c r="Z36" s="147"/>
      <c r="AA36" s="147"/>
      <c r="AB36" s="147"/>
      <c r="AC36" s="147"/>
      <c r="AD36" s="147"/>
      <c r="AE36" s="147" t="s">
        <v>108</v>
      </c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48">
        <v>29</v>
      </c>
      <c r="B37" s="153" t="s">
        <v>147</v>
      </c>
      <c r="C37" s="180" t="s">
        <v>148</v>
      </c>
      <c r="D37" s="154" t="s">
        <v>124</v>
      </c>
      <c r="E37" s="157">
        <v>2</v>
      </c>
      <c r="F37" s="158"/>
      <c r="G37" s="159">
        <f t="shared" si="0"/>
        <v>0</v>
      </c>
      <c r="H37" s="158"/>
      <c r="I37" s="159">
        <f t="shared" si="1"/>
        <v>0</v>
      </c>
      <c r="J37" s="158"/>
      <c r="K37" s="159">
        <f t="shared" si="2"/>
        <v>0</v>
      </c>
      <c r="L37" s="159">
        <v>0</v>
      </c>
      <c r="M37" s="159">
        <f t="shared" si="3"/>
        <v>0</v>
      </c>
      <c r="N37" s="155">
        <v>4.0000000000000002E-4</v>
      </c>
      <c r="O37" s="155">
        <f t="shared" si="4"/>
        <v>8.0000000000000004E-4</v>
      </c>
      <c r="P37" s="155">
        <v>0</v>
      </c>
      <c r="Q37" s="155">
        <f t="shared" si="5"/>
        <v>0</v>
      </c>
      <c r="R37" s="155"/>
      <c r="S37" s="155"/>
      <c r="T37" s="156">
        <v>0.45</v>
      </c>
      <c r="U37" s="155">
        <f t="shared" si="6"/>
        <v>0.9</v>
      </c>
      <c r="V37" s="147"/>
      <c r="W37" s="147"/>
      <c r="X37" s="147"/>
      <c r="Y37" s="147"/>
      <c r="Z37" s="147"/>
      <c r="AA37" s="147"/>
      <c r="AB37" s="147"/>
      <c r="AC37" s="147"/>
      <c r="AD37" s="147"/>
      <c r="AE37" s="147" t="s">
        <v>108</v>
      </c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48">
        <v>30</v>
      </c>
      <c r="B38" s="153" t="s">
        <v>149</v>
      </c>
      <c r="C38" s="180" t="s">
        <v>150</v>
      </c>
      <c r="D38" s="154" t="s">
        <v>91</v>
      </c>
      <c r="E38" s="157">
        <v>5</v>
      </c>
      <c r="F38" s="158"/>
      <c r="G38" s="159">
        <f t="shared" si="0"/>
        <v>0</v>
      </c>
      <c r="H38" s="158"/>
      <c r="I38" s="159">
        <f t="shared" si="1"/>
        <v>0</v>
      </c>
      <c r="J38" s="158"/>
      <c r="K38" s="159">
        <f t="shared" si="2"/>
        <v>0</v>
      </c>
      <c r="L38" s="159">
        <v>0</v>
      </c>
      <c r="M38" s="159">
        <f t="shared" si="3"/>
        <v>0</v>
      </c>
      <c r="N38" s="155">
        <v>3.5000000000000001E-3</v>
      </c>
      <c r="O38" s="155">
        <f t="shared" si="4"/>
        <v>1.7500000000000002E-2</v>
      </c>
      <c r="P38" s="155">
        <v>0</v>
      </c>
      <c r="Q38" s="155">
        <f t="shared" si="5"/>
        <v>0</v>
      </c>
      <c r="R38" s="155"/>
      <c r="S38" s="155"/>
      <c r="T38" s="156">
        <v>0.28999999999999998</v>
      </c>
      <c r="U38" s="155">
        <f t="shared" si="6"/>
        <v>1.45</v>
      </c>
      <c r="V38" s="147"/>
      <c r="W38" s="147"/>
      <c r="X38" s="147"/>
      <c r="Y38" s="147"/>
      <c r="Z38" s="147"/>
      <c r="AA38" s="147"/>
      <c r="AB38" s="147"/>
      <c r="AC38" s="147"/>
      <c r="AD38" s="147"/>
      <c r="AE38" s="147" t="s">
        <v>108</v>
      </c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48">
        <v>31</v>
      </c>
      <c r="B39" s="153" t="s">
        <v>151</v>
      </c>
      <c r="C39" s="180" t="s">
        <v>152</v>
      </c>
      <c r="D39" s="154" t="s">
        <v>124</v>
      </c>
      <c r="E39" s="157">
        <v>4</v>
      </c>
      <c r="F39" s="158"/>
      <c r="G39" s="159">
        <f t="shared" si="0"/>
        <v>0</v>
      </c>
      <c r="H39" s="158"/>
      <c r="I39" s="159">
        <f t="shared" si="1"/>
        <v>0</v>
      </c>
      <c r="J39" s="158"/>
      <c r="K39" s="159">
        <f t="shared" si="2"/>
        <v>0</v>
      </c>
      <c r="L39" s="159">
        <v>0</v>
      </c>
      <c r="M39" s="159">
        <f t="shared" si="3"/>
        <v>0</v>
      </c>
      <c r="N39" s="155">
        <v>1.2099999999999999E-3</v>
      </c>
      <c r="O39" s="155">
        <f t="shared" si="4"/>
        <v>4.8399999999999997E-3</v>
      </c>
      <c r="P39" s="155">
        <v>0</v>
      </c>
      <c r="Q39" s="155">
        <f t="shared" si="5"/>
        <v>0</v>
      </c>
      <c r="R39" s="155"/>
      <c r="S39" s="155"/>
      <c r="T39" s="156">
        <v>0.16</v>
      </c>
      <c r="U39" s="155">
        <f t="shared" si="6"/>
        <v>0.64</v>
      </c>
      <c r="V39" s="147"/>
      <c r="W39" s="147"/>
      <c r="X39" s="147"/>
      <c r="Y39" s="147"/>
      <c r="Z39" s="147"/>
      <c r="AA39" s="147"/>
      <c r="AB39" s="147"/>
      <c r="AC39" s="147"/>
      <c r="AD39" s="147"/>
      <c r="AE39" s="147" t="s">
        <v>108</v>
      </c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48">
        <v>32</v>
      </c>
      <c r="B40" s="153" t="s">
        <v>153</v>
      </c>
      <c r="C40" s="180" t="s">
        <v>154</v>
      </c>
      <c r="D40" s="154" t="s">
        <v>124</v>
      </c>
      <c r="E40" s="157">
        <v>4</v>
      </c>
      <c r="F40" s="158"/>
      <c r="G40" s="159">
        <f t="shared" si="0"/>
        <v>0</v>
      </c>
      <c r="H40" s="158"/>
      <c r="I40" s="159">
        <f t="shared" si="1"/>
        <v>0</v>
      </c>
      <c r="J40" s="158"/>
      <c r="K40" s="159">
        <f t="shared" si="2"/>
        <v>0</v>
      </c>
      <c r="L40" s="159">
        <v>0</v>
      </c>
      <c r="M40" s="159">
        <f t="shared" si="3"/>
        <v>0</v>
      </c>
      <c r="N40" s="155">
        <v>1.2099999999999999E-3</v>
      </c>
      <c r="O40" s="155">
        <f t="shared" si="4"/>
        <v>4.8399999999999997E-3</v>
      </c>
      <c r="P40" s="155">
        <v>0</v>
      </c>
      <c r="Q40" s="155">
        <f t="shared" si="5"/>
        <v>0</v>
      </c>
      <c r="R40" s="155"/>
      <c r="S40" s="155"/>
      <c r="T40" s="156">
        <v>0.16</v>
      </c>
      <c r="U40" s="155">
        <f t="shared" si="6"/>
        <v>0.64</v>
      </c>
      <c r="V40" s="147"/>
      <c r="W40" s="147"/>
      <c r="X40" s="147"/>
      <c r="Y40" s="147"/>
      <c r="Z40" s="147"/>
      <c r="AA40" s="147"/>
      <c r="AB40" s="147"/>
      <c r="AC40" s="147"/>
      <c r="AD40" s="147"/>
      <c r="AE40" s="147" t="s">
        <v>108</v>
      </c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48">
        <v>33</v>
      </c>
      <c r="B41" s="153" t="s">
        <v>155</v>
      </c>
      <c r="C41" s="180" t="s">
        <v>156</v>
      </c>
      <c r="D41" s="154" t="s">
        <v>124</v>
      </c>
      <c r="E41" s="157">
        <v>24</v>
      </c>
      <c r="F41" s="158"/>
      <c r="G41" s="159">
        <f t="shared" ref="G41:G72" si="7">ROUND(E41*F41,2)</f>
        <v>0</v>
      </c>
      <c r="H41" s="158"/>
      <c r="I41" s="159">
        <f t="shared" ref="I41:I72" si="8">ROUND(E41*H41,2)</f>
        <v>0</v>
      </c>
      <c r="J41" s="158"/>
      <c r="K41" s="159">
        <f t="shared" ref="K41:K72" si="9">ROUND(E41*J41,2)</f>
        <v>0</v>
      </c>
      <c r="L41" s="159">
        <v>0</v>
      </c>
      <c r="M41" s="159">
        <f t="shared" ref="M41:M72" si="10">G41*(1+L41/100)</f>
        <v>0</v>
      </c>
      <c r="N41" s="155">
        <v>1.41E-3</v>
      </c>
      <c r="O41" s="155">
        <f t="shared" ref="O41:O72" si="11">ROUND(E41*N41,5)</f>
        <v>3.3840000000000002E-2</v>
      </c>
      <c r="P41" s="155">
        <v>0</v>
      </c>
      <c r="Q41" s="155">
        <f t="shared" ref="Q41:Q72" si="12">ROUND(E41*P41,5)</f>
        <v>0</v>
      </c>
      <c r="R41" s="155"/>
      <c r="S41" s="155"/>
      <c r="T41" s="156">
        <v>0.34</v>
      </c>
      <c r="U41" s="155">
        <f t="shared" ref="U41:U72" si="13">ROUND(E41*T41,2)</f>
        <v>8.16</v>
      </c>
      <c r="V41" s="147"/>
      <c r="W41" s="147"/>
      <c r="X41" s="147"/>
      <c r="Y41" s="147"/>
      <c r="Z41" s="147"/>
      <c r="AA41" s="147"/>
      <c r="AB41" s="147"/>
      <c r="AC41" s="147"/>
      <c r="AD41" s="147"/>
      <c r="AE41" s="147" t="s">
        <v>88</v>
      </c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48">
        <v>34</v>
      </c>
      <c r="B42" s="153" t="s">
        <v>157</v>
      </c>
      <c r="C42" s="180" t="s">
        <v>158</v>
      </c>
      <c r="D42" s="154" t="s">
        <v>124</v>
      </c>
      <c r="E42" s="157">
        <v>7</v>
      </c>
      <c r="F42" s="158"/>
      <c r="G42" s="159">
        <f t="shared" si="7"/>
        <v>0</v>
      </c>
      <c r="H42" s="158"/>
      <c r="I42" s="159">
        <f t="shared" si="8"/>
        <v>0</v>
      </c>
      <c r="J42" s="158"/>
      <c r="K42" s="159">
        <f t="shared" si="9"/>
        <v>0</v>
      </c>
      <c r="L42" s="159">
        <v>0</v>
      </c>
      <c r="M42" s="159">
        <f t="shared" si="10"/>
        <v>0</v>
      </c>
      <c r="N42" s="155">
        <v>2.4000000000000001E-4</v>
      </c>
      <c r="O42" s="155">
        <f t="shared" si="11"/>
        <v>1.6800000000000001E-3</v>
      </c>
      <c r="P42" s="155">
        <v>0</v>
      </c>
      <c r="Q42" s="155">
        <f t="shared" si="12"/>
        <v>0</v>
      </c>
      <c r="R42" s="155"/>
      <c r="S42" s="155"/>
      <c r="T42" s="156">
        <v>0.56999999999999995</v>
      </c>
      <c r="U42" s="155">
        <f t="shared" si="13"/>
        <v>3.99</v>
      </c>
      <c r="V42" s="147"/>
      <c r="W42" s="147"/>
      <c r="X42" s="147"/>
      <c r="Y42" s="147"/>
      <c r="Z42" s="147"/>
      <c r="AA42" s="147"/>
      <c r="AB42" s="147"/>
      <c r="AC42" s="147"/>
      <c r="AD42" s="147"/>
      <c r="AE42" s="147" t="s">
        <v>88</v>
      </c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48">
        <v>35</v>
      </c>
      <c r="B43" s="153" t="s">
        <v>159</v>
      </c>
      <c r="C43" s="180" t="s">
        <v>160</v>
      </c>
      <c r="D43" s="154" t="s">
        <v>161</v>
      </c>
      <c r="E43" s="157">
        <v>13</v>
      </c>
      <c r="F43" s="158"/>
      <c r="G43" s="159">
        <f t="shared" si="7"/>
        <v>0</v>
      </c>
      <c r="H43" s="158"/>
      <c r="I43" s="159">
        <f t="shared" si="8"/>
        <v>0</v>
      </c>
      <c r="J43" s="158"/>
      <c r="K43" s="159">
        <f t="shared" si="9"/>
        <v>0</v>
      </c>
      <c r="L43" s="159">
        <v>0</v>
      </c>
      <c r="M43" s="159">
        <f t="shared" si="10"/>
        <v>0</v>
      </c>
      <c r="N43" s="155">
        <v>4.2700000000000004E-3</v>
      </c>
      <c r="O43" s="155">
        <f t="shared" si="11"/>
        <v>5.5509999999999997E-2</v>
      </c>
      <c r="P43" s="155">
        <v>0</v>
      </c>
      <c r="Q43" s="155">
        <f t="shared" si="12"/>
        <v>0</v>
      </c>
      <c r="R43" s="155"/>
      <c r="S43" s="155"/>
      <c r="T43" s="156">
        <v>0.56000000000000005</v>
      </c>
      <c r="U43" s="155">
        <f t="shared" si="13"/>
        <v>7.28</v>
      </c>
      <c r="V43" s="147"/>
      <c r="W43" s="147"/>
      <c r="X43" s="147"/>
      <c r="Y43" s="147"/>
      <c r="Z43" s="147"/>
      <c r="AA43" s="147"/>
      <c r="AB43" s="147"/>
      <c r="AC43" s="147"/>
      <c r="AD43" s="147"/>
      <c r="AE43" s="147" t="s">
        <v>88</v>
      </c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48">
        <v>36</v>
      </c>
      <c r="B44" s="153" t="s">
        <v>162</v>
      </c>
      <c r="C44" s="180" t="s">
        <v>163</v>
      </c>
      <c r="D44" s="154" t="s">
        <v>87</v>
      </c>
      <c r="E44" s="157">
        <v>1200</v>
      </c>
      <c r="F44" s="158"/>
      <c r="G44" s="159">
        <f t="shared" si="7"/>
        <v>0</v>
      </c>
      <c r="H44" s="158"/>
      <c r="I44" s="159">
        <f t="shared" si="8"/>
        <v>0</v>
      </c>
      <c r="J44" s="158"/>
      <c r="K44" s="159">
        <f t="shared" si="9"/>
        <v>0</v>
      </c>
      <c r="L44" s="159">
        <v>0</v>
      </c>
      <c r="M44" s="159">
        <f t="shared" si="10"/>
        <v>0</v>
      </c>
      <c r="N44" s="155">
        <v>0</v>
      </c>
      <c r="O44" s="155">
        <f t="shared" si="11"/>
        <v>0</v>
      </c>
      <c r="P44" s="155">
        <v>0</v>
      </c>
      <c r="Q44" s="155">
        <f t="shared" si="12"/>
        <v>0</v>
      </c>
      <c r="R44" s="155"/>
      <c r="S44" s="155"/>
      <c r="T44" s="156">
        <v>0</v>
      </c>
      <c r="U44" s="155">
        <f t="shared" si="13"/>
        <v>0</v>
      </c>
      <c r="V44" s="147"/>
      <c r="W44" s="147"/>
      <c r="X44" s="147"/>
      <c r="Y44" s="147"/>
      <c r="Z44" s="147"/>
      <c r="AA44" s="147"/>
      <c r="AB44" s="147"/>
      <c r="AC44" s="147"/>
      <c r="AD44" s="147"/>
      <c r="AE44" s="147" t="s">
        <v>108</v>
      </c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48">
        <v>37</v>
      </c>
      <c r="B45" s="153" t="s">
        <v>164</v>
      </c>
      <c r="C45" s="180" t="s">
        <v>165</v>
      </c>
      <c r="D45" s="154" t="s">
        <v>91</v>
      </c>
      <c r="E45" s="157">
        <v>990</v>
      </c>
      <c r="F45" s="158"/>
      <c r="G45" s="159">
        <f t="shared" si="7"/>
        <v>0</v>
      </c>
      <c r="H45" s="158"/>
      <c r="I45" s="159">
        <f t="shared" si="8"/>
        <v>0</v>
      </c>
      <c r="J45" s="158"/>
      <c r="K45" s="159">
        <f t="shared" si="9"/>
        <v>0</v>
      </c>
      <c r="L45" s="159">
        <v>0</v>
      </c>
      <c r="M45" s="159">
        <f t="shared" si="10"/>
        <v>0</v>
      </c>
      <c r="N45" s="155">
        <v>2.5500000000000002E-3</v>
      </c>
      <c r="O45" s="155">
        <f t="shared" si="11"/>
        <v>2.5245000000000002</v>
      </c>
      <c r="P45" s="155">
        <v>0</v>
      </c>
      <c r="Q45" s="155">
        <f t="shared" si="12"/>
        <v>0</v>
      </c>
      <c r="R45" s="155"/>
      <c r="S45" s="155"/>
      <c r="T45" s="156">
        <v>0.55000000000000004</v>
      </c>
      <c r="U45" s="155">
        <f t="shared" si="13"/>
        <v>544.5</v>
      </c>
      <c r="V45" s="147"/>
      <c r="W45" s="147"/>
      <c r="X45" s="147"/>
      <c r="Y45" s="147"/>
      <c r="Z45" s="147"/>
      <c r="AA45" s="147"/>
      <c r="AB45" s="147"/>
      <c r="AC45" s="147"/>
      <c r="AD45" s="147"/>
      <c r="AE45" s="147" t="s">
        <v>88</v>
      </c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">
      <c r="A46" s="148">
        <v>38</v>
      </c>
      <c r="B46" s="153" t="s">
        <v>166</v>
      </c>
      <c r="C46" s="180" t="s">
        <v>167</v>
      </c>
      <c r="D46" s="154" t="s">
        <v>124</v>
      </c>
      <c r="E46" s="157">
        <v>3</v>
      </c>
      <c r="F46" s="158"/>
      <c r="G46" s="159">
        <f t="shared" si="7"/>
        <v>0</v>
      </c>
      <c r="H46" s="158"/>
      <c r="I46" s="159">
        <f t="shared" si="8"/>
        <v>0</v>
      </c>
      <c r="J46" s="158"/>
      <c r="K46" s="159">
        <f t="shared" si="9"/>
        <v>0</v>
      </c>
      <c r="L46" s="159">
        <v>0</v>
      </c>
      <c r="M46" s="159">
        <f t="shared" si="10"/>
        <v>0</v>
      </c>
      <c r="N46" s="155">
        <v>0</v>
      </c>
      <c r="O46" s="155">
        <f t="shared" si="11"/>
        <v>0</v>
      </c>
      <c r="P46" s="155">
        <v>0</v>
      </c>
      <c r="Q46" s="155">
        <f t="shared" si="12"/>
        <v>0</v>
      </c>
      <c r="R46" s="155"/>
      <c r="S46" s="155"/>
      <c r="T46" s="156">
        <v>0</v>
      </c>
      <c r="U46" s="155">
        <f t="shared" si="13"/>
        <v>0</v>
      </c>
      <c r="V46" s="147"/>
      <c r="W46" s="147"/>
      <c r="X46" s="147"/>
      <c r="Y46" s="147"/>
      <c r="Z46" s="147"/>
      <c r="AA46" s="147"/>
      <c r="AB46" s="147"/>
      <c r="AC46" s="147"/>
      <c r="AD46" s="147"/>
      <c r="AE46" s="147" t="s">
        <v>108</v>
      </c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2.5" outlineLevel="1" x14ac:dyDescent="0.2">
      <c r="A47" s="148">
        <v>39</v>
      </c>
      <c r="B47" s="153" t="s">
        <v>168</v>
      </c>
      <c r="C47" s="180" t="s">
        <v>169</v>
      </c>
      <c r="D47" s="154" t="s">
        <v>91</v>
      </c>
      <c r="E47" s="157">
        <v>4950</v>
      </c>
      <c r="F47" s="158"/>
      <c r="G47" s="159">
        <f t="shared" si="7"/>
        <v>0</v>
      </c>
      <c r="H47" s="158"/>
      <c r="I47" s="159">
        <f t="shared" si="8"/>
        <v>0</v>
      </c>
      <c r="J47" s="158"/>
      <c r="K47" s="159">
        <f t="shared" si="9"/>
        <v>0</v>
      </c>
      <c r="L47" s="159">
        <v>0</v>
      </c>
      <c r="M47" s="159">
        <f t="shared" si="10"/>
        <v>0</v>
      </c>
      <c r="N47" s="155">
        <v>0</v>
      </c>
      <c r="O47" s="155">
        <f t="shared" si="11"/>
        <v>0</v>
      </c>
      <c r="P47" s="155">
        <v>0</v>
      </c>
      <c r="Q47" s="155">
        <f t="shared" si="12"/>
        <v>0</v>
      </c>
      <c r="R47" s="155"/>
      <c r="S47" s="155"/>
      <c r="T47" s="156">
        <v>0</v>
      </c>
      <c r="U47" s="155">
        <f t="shared" si="13"/>
        <v>0</v>
      </c>
      <c r="V47" s="147"/>
      <c r="W47" s="147"/>
      <c r="X47" s="147"/>
      <c r="Y47" s="147"/>
      <c r="Z47" s="147"/>
      <c r="AA47" s="147"/>
      <c r="AB47" s="147"/>
      <c r="AC47" s="147"/>
      <c r="AD47" s="147"/>
      <c r="AE47" s="147" t="s">
        <v>108</v>
      </c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48">
        <v>40</v>
      </c>
      <c r="B48" s="153" t="s">
        <v>170</v>
      </c>
      <c r="C48" s="180" t="s">
        <v>171</v>
      </c>
      <c r="D48" s="154" t="s">
        <v>87</v>
      </c>
      <c r="E48" s="157">
        <v>990</v>
      </c>
      <c r="F48" s="158"/>
      <c r="G48" s="159">
        <f t="shared" si="7"/>
        <v>0</v>
      </c>
      <c r="H48" s="158"/>
      <c r="I48" s="159">
        <f t="shared" si="8"/>
        <v>0</v>
      </c>
      <c r="J48" s="158"/>
      <c r="K48" s="159">
        <f t="shared" si="9"/>
        <v>0</v>
      </c>
      <c r="L48" s="159">
        <v>0</v>
      </c>
      <c r="M48" s="159">
        <f t="shared" si="10"/>
        <v>0</v>
      </c>
      <c r="N48" s="155">
        <v>0</v>
      </c>
      <c r="O48" s="155">
        <f t="shared" si="11"/>
        <v>0</v>
      </c>
      <c r="P48" s="155">
        <v>0</v>
      </c>
      <c r="Q48" s="155">
        <f t="shared" si="12"/>
        <v>0</v>
      </c>
      <c r="R48" s="155"/>
      <c r="S48" s="155"/>
      <c r="T48" s="156">
        <v>0.04</v>
      </c>
      <c r="U48" s="155">
        <f t="shared" si="13"/>
        <v>39.6</v>
      </c>
      <c r="V48" s="147"/>
      <c r="W48" s="147"/>
      <c r="X48" s="147"/>
      <c r="Y48" s="147"/>
      <c r="Z48" s="147"/>
      <c r="AA48" s="147"/>
      <c r="AB48" s="147"/>
      <c r="AC48" s="147"/>
      <c r="AD48" s="147"/>
      <c r="AE48" s="147" t="s">
        <v>88</v>
      </c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48">
        <v>41</v>
      </c>
      <c r="B49" s="153" t="s">
        <v>172</v>
      </c>
      <c r="C49" s="180" t="s">
        <v>173</v>
      </c>
      <c r="D49" s="154" t="s">
        <v>87</v>
      </c>
      <c r="E49" s="157">
        <v>990</v>
      </c>
      <c r="F49" s="158"/>
      <c r="G49" s="159">
        <f t="shared" si="7"/>
        <v>0</v>
      </c>
      <c r="H49" s="158"/>
      <c r="I49" s="159">
        <f t="shared" si="8"/>
        <v>0</v>
      </c>
      <c r="J49" s="158"/>
      <c r="K49" s="159">
        <f t="shared" si="9"/>
        <v>0</v>
      </c>
      <c r="L49" s="159">
        <v>0</v>
      </c>
      <c r="M49" s="159">
        <f t="shared" si="10"/>
        <v>0</v>
      </c>
      <c r="N49" s="155">
        <v>0</v>
      </c>
      <c r="O49" s="155">
        <f t="shared" si="11"/>
        <v>0</v>
      </c>
      <c r="P49" s="155">
        <v>0</v>
      </c>
      <c r="Q49" s="155">
        <f t="shared" si="12"/>
        <v>0</v>
      </c>
      <c r="R49" s="155"/>
      <c r="S49" s="155"/>
      <c r="T49" s="156">
        <v>0.08</v>
      </c>
      <c r="U49" s="155">
        <f t="shared" si="13"/>
        <v>79.2</v>
      </c>
      <c r="V49" s="147"/>
      <c r="W49" s="147"/>
      <c r="X49" s="147"/>
      <c r="Y49" s="147"/>
      <c r="Z49" s="147"/>
      <c r="AA49" s="147"/>
      <c r="AB49" s="147"/>
      <c r="AC49" s="147"/>
      <c r="AD49" s="147"/>
      <c r="AE49" s="147" t="s">
        <v>88</v>
      </c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48">
        <v>42</v>
      </c>
      <c r="B50" s="153" t="s">
        <v>174</v>
      </c>
      <c r="C50" s="180" t="s">
        <v>175</v>
      </c>
      <c r="D50" s="154" t="s">
        <v>87</v>
      </c>
      <c r="E50" s="157">
        <v>1049</v>
      </c>
      <c r="F50" s="158"/>
      <c r="G50" s="159">
        <f t="shared" si="7"/>
        <v>0</v>
      </c>
      <c r="H50" s="158"/>
      <c r="I50" s="159">
        <f t="shared" si="8"/>
        <v>0</v>
      </c>
      <c r="J50" s="158"/>
      <c r="K50" s="159">
        <f t="shared" si="9"/>
        <v>0</v>
      </c>
      <c r="L50" s="159">
        <v>0</v>
      </c>
      <c r="M50" s="159">
        <f t="shared" si="10"/>
        <v>0</v>
      </c>
      <c r="N50" s="155">
        <v>5.5799999999999999E-3</v>
      </c>
      <c r="O50" s="155">
        <f t="shared" si="11"/>
        <v>5.8534199999999998</v>
      </c>
      <c r="P50" s="155">
        <v>0</v>
      </c>
      <c r="Q50" s="155">
        <f t="shared" si="12"/>
        <v>0</v>
      </c>
      <c r="R50" s="155"/>
      <c r="S50" s="155"/>
      <c r="T50" s="156">
        <v>0.27</v>
      </c>
      <c r="U50" s="155">
        <f t="shared" si="13"/>
        <v>283.23</v>
      </c>
      <c r="V50" s="147"/>
      <c r="W50" s="147"/>
      <c r="X50" s="147"/>
      <c r="Y50" s="147"/>
      <c r="Z50" s="147"/>
      <c r="AA50" s="147"/>
      <c r="AB50" s="147"/>
      <c r="AC50" s="147"/>
      <c r="AD50" s="147"/>
      <c r="AE50" s="147" t="s">
        <v>108</v>
      </c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48">
        <v>43</v>
      </c>
      <c r="B51" s="153" t="s">
        <v>176</v>
      </c>
      <c r="C51" s="180" t="s">
        <v>177</v>
      </c>
      <c r="D51" s="154" t="s">
        <v>87</v>
      </c>
      <c r="E51" s="157">
        <v>990</v>
      </c>
      <c r="F51" s="158"/>
      <c r="G51" s="159">
        <f t="shared" si="7"/>
        <v>0</v>
      </c>
      <c r="H51" s="158"/>
      <c r="I51" s="159">
        <f t="shared" si="8"/>
        <v>0</v>
      </c>
      <c r="J51" s="158"/>
      <c r="K51" s="159">
        <f t="shared" si="9"/>
        <v>0</v>
      </c>
      <c r="L51" s="159">
        <v>0</v>
      </c>
      <c r="M51" s="159">
        <f t="shared" si="10"/>
        <v>0</v>
      </c>
      <c r="N51" s="155">
        <v>2.4299999999999999E-3</v>
      </c>
      <c r="O51" s="155">
        <f t="shared" si="11"/>
        <v>2.4056999999999999</v>
      </c>
      <c r="P51" s="155">
        <v>0</v>
      </c>
      <c r="Q51" s="155">
        <f t="shared" si="12"/>
        <v>0</v>
      </c>
      <c r="R51" s="155"/>
      <c r="S51" s="155"/>
      <c r="T51" s="156">
        <v>0.47</v>
      </c>
      <c r="U51" s="155">
        <f t="shared" si="13"/>
        <v>465.3</v>
      </c>
      <c r="V51" s="147"/>
      <c r="W51" s="147"/>
      <c r="X51" s="147"/>
      <c r="Y51" s="147"/>
      <c r="Z51" s="147"/>
      <c r="AA51" s="147"/>
      <c r="AB51" s="147"/>
      <c r="AC51" s="147"/>
      <c r="AD51" s="147"/>
      <c r="AE51" s="147" t="s">
        <v>88</v>
      </c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48">
        <v>44</v>
      </c>
      <c r="B52" s="153" t="s">
        <v>178</v>
      </c>
      <c r="C52" s="180" t="s">
        <v>179</v>
      </c>
      <c r="D52" s="154" t="s">
        <v>124</v>
      </c>
      <c r="E52" s="157">
        <v>260</v>
      </c>
      <c r="F52" s="158"/>
      <c r="G52" s="159">
        <f t="shared" si="7"/>
        <v>0</v>
      </c>
      <c r="H52" s="158"/>
      <c r="I52" s="159">
        <f t="shared" si="8"/>
        <v>0</v>
      </c>
      <c r="J52" s="158"/>
      <c r="K52" s="159">
        <f t="shared" si="9"/>
        <v>0</v>
      </c>
      <c r="L52" s="159">
        <v>0</v>
      </c>
      <c r="M52" s="159">
        <f t="shared" si="10"/>
        <v>0</v>
      </c>
      <c r="N52" s="155">
        <v>2.63E-3</v>
      </c>
      <c r="O52" s="155">
        <f t="shared" si="11"/>
        <v>0.68379999999999996</v>
      </c>
      <c r="P52" s="155">
        <v>0</v>
      </c>
      <c r="Q52" s="155">
        <f t="shared" si="12"/>
        <v>0</v>
      </c>
      <c r="R52" s="155"/>
      <c r="S52" s="155"/>
      <c r="T52" s="156">
        <v>0.18</v>
      </c>
      <c r="U52" s="155">
        <f t="shared" si="13"/>
        <v>46.8</v>
      </c>
      <c r="V52" s="147"/>
      <c r="W52" s="147"/>
      <c r="X52" s="147"/>
      <c r="Y52" s="147"/>
      <c r="Z52" s="147"/>
      <c r="AA52" s="147"/>
      <c r="AB52" s="147"/>
      <c r="AC52" s="147"/>
      <c r="AD52" s="147"/>
      <c r="AE52" s="147" t="s">
        <v>108</v>
      </c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">
      <c r="A53" s="148">
        <v>45</v>
      </c>
      <c r="B53" s="153" t="s">
        <v>180</v>
      </c>
      <c r="C53" s="180" t="s">
        <v>181</v>
      </c>
      <c r="D53" s="154" t="s">
        <v>124</v>
      </c>
      <c r="E53" s="157">
        <v>2</v>
      </c>
      <c r="F53" s="158"/>
      <c r="G53" s="159">
        <f t="shared" si="7"/>
        <v>0</v>
      </c>
      <c r="H53" s="158"/>
      <c r="I53" s="159">
        <f t="shared" si="8"/>
        <v>0</v>
      </c>
      <c r="J53" s="158"/>
      <c r="K53" s="159">
        <f t="shared" si="9"/>
        <v>0</v>
      </c>
      <c r="L53" s="159">
        <v>0</v>
      </c>
      <c r="M53" s="159">
        <f t="shared" si="10"/>
        <v>0</v>
      </c>
      <c r="N53" s="155">
        <v>4.4999999999999999E-4</v>
      </c>
      <c r="O53" s="155">
        <f t="shared" si="11"/>
        <v>8.9999999999999998E-4</v>
      </c>
      <c r="P53" s="155">
        <v>0</v>
      </c>
      <c r="Q53" s="155">
        <f t="shared" si="12"/>
        <v>0</v>
      </c>
      <c r="R53" s="155"/>
      <c r="S53" s="155"/>
      <c r="T53" s="156">
        <v>0.2</v>
      </c>
      <c r="U53" s="155">
        <f t="shared" si="13"/>
        <v>0.4</v>
      </c>
      <c r="V53" s="147"/>
      <c r="W53" s="147"/>
      <c r="X53" s="147"/>
      <c r="Y53" s="147"/>
      <c r="Z53" s="147"/>
      <c r="AA53" s="147"/>
      <c r="AB53" s="147"/>
      <c r="AC53" s="147"/>
      <c r="AD53" s="147"/>
      <c r="AE53" s="147" t="s">
        <v>108</v>
      </c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48">
        <v>46</v>
      </c>
      <c r="B54" s="153" t="s">
        <v>182</v>
      </c>
      <c r="C54" s="180" t="s">
        <v>183</v>
      </c>
      <c r="D54" s="154" t="s">
        <v>91</v>
      </c>
      <c r="E54" s="157">
        <v>95</v>
      </c>
      <c r="F54" s="158"/>
      <c r="G54" s="159">
        <f t="shared" si="7"/>
        <v>0</v>
      </c>
      <c r="H54" s="158"/>
      <c r="I54" s="159">
        <f t="shared" si="8"/>
        <v>0</v>
      </c>
      <c r="J54" s="158"/>
      <c r="K54" s="159">
        <f t="shared" si="9"/>
        <v>0</v>
      </c>
      <c r="L54" s="159">
        <v>0</v>
      </c>
      <c r="M54" s="159">
        <f t="shared" si="10"/>
        <v>0</v>
      </c>
      <c r="N54" s="155">
        <v>3.8800000000000002E-3</v>
      </c>
      <c r="O54" s="155">
        <f t="shared" si="11"/>
        <v>0.36859999999999998</v>
      </c>
      <c r="P54" s="155">
        <v>0</v>
      </c>
      <c r="Q54" s="155">
        <f t="shared" si="12"/>
        <v>0</v>
      </c>
      <c r="R54" s="155"/>
      <c r="S54" s="155"/>
      <c r="T54" s="156">
        <v>0.63</v>
      </c>
      <c r="U54" s="155">
        <f t="shared" si="13"/>
        <v>59.85</v>
      </c>
      <c r="V54" s="147"/>
      <c r="W54" s="147"/>
      <c r="X54" s="147"/>
      <c r="Y54" s="147"/>
      <c r="Z54" s="147"/>
      <c r="AA54" s="147"/>
      <c r="AB54" s="147"/>
      <c r="AC54" s="147"/>
      <c r="AD54" s="147"/>
      <c r="AE54" s="147" t="s">
        <v>88</v>
      </c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48">
        <v>47</v>
      </c>
      <c r="B55" s="153" t="s">
        <v>184</v>
      </c>
      <c r="C55" s="180" t="s">
        <v>185</v>
      </c>
      <c r="D55" s="154" t="s">
        <v>91</v>
      </c>
      <c r="E55" s="157">
        <v>95</v>
      </c>
      <c r="F55" s="158"/>
      <c r="G55" s="159">
        <f t="shared" si="7"/>
        <v>0</v>
      </c>
      <c r="H55" s="158"/>
      <c r="I55" s="159">
        <f t="shared" si="8"/>
        <v>0</v>
      </c>
      <c r="J55" s="158"/>
      <c r="K55" s="159">
        <f t="shared" si="9"/>
        <v>0</v>
      </c>
      <c r="L55" s="159">
        <v>0</v>
      </c>
      <c r="M55" s="159">
        <f t="shared" si="10"/>
        <v>0</v>
      </c>
      <c r="N55" s="155">
        <v>1.3599999999999999E-2</v>
      </c>
      <c r="O55" s="155">
        <f t="shared" si="11"/>
        <v>1.292</v>
      </c>
      <c r="P55" s="155">
        <v>0</v>
      </c>
      <c r="Q55" s="155">
        <f t="shared" si="12"/>
        <v>0</v>
      </c>
      <c r="R55" s="155"/>
      <c r="S55" s="155"/>
      <c r="T55" s="156">
        <v>0.35</v>
      </c>
      <c r="U55" s="155">
        <f t="shared" si="13"/>
        <v>33.25</v>
      </c>
      <c r="V55" s="147"/>
      <c r="W55" s="147"/>
      <c r="X55" s="147"/>
      <c r="Y55" s="147"/>
      <c r="Z55" s="147"/>
      <c r="AA55" s="147"/>
      <c r="AB55" s="147"/>
      <c r="AC55" s="147"/>
      <c r="AD55" s="147"/>
      <c r="AE55" s="147" t="s">
        <v>108</v>
      </c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48">
        <v>48</v>
      </c>
      <c r="B56" s="153" t="s">
        <v>186</v>
      </c>
      <c r="C56" s="180" t="s">
        <v>187</v>
      </c>
      <c r="D56" s="154" t="s">
        <v>124</v>
      </c>
      <c r="E56" s="157">
        <v>3</v>
      </c>
      <c r="F56" s="158"/>
      <c r="G56" s="159">
        <f t="shared" si="7"/>
        <v>0</v>
      </c>
      <c r="H56" s="158"/>
      <c r="I56" s="159">
        <f t="shared" si="8"/>
        <v>0</v>
      </c>
      <c r="J56" s="158"/>
      <c r="K56" s="159">
        <f t="shared" si="9"/>
        <v>0</v>
      </c>
      <c r="L56" s="159">
        <v>0</v>
      </c>
      <c r="M56" s="159">
        <f t="shared" si="10"/>
        <v>0</v>
      </c>
      <c r="N56" s="155">
        <v>7.2999999999999996E-4</v>
      </c>
      <c r="O56" s="155">
        <f t="shared" si="11"/>
        <v>2.1900000000000001E-3</v>
      </c>
      <c r="P56" s="155">
        <v>0</v>
      </c>
      <c r="Q56" s="155">
        <f t="shared" si="12"/>
        <v>0</v>
      </c>
      <c r="R56" s="155"/>
      <c r="S56" s="155"/>
      <c r="T56" s="156">
        <v>0.2</v>
      </c>
      <c r="U56" s="155">
        <f t="shared" si="13"/>
        <v>0.6</v>
      </c>
      <c r="V56" s="147"/>
      <c r="W56" s="147"/>
      <c r="X56" s="147"/>
      <c r="Y56" s="147"/>
      <c r="Z56" s="147"/>
      <c r="AA56" s="147"/>
      <c r="AB56" s="147"/>
      <c r="AC56" s="147"/>
      <c r="AD56" s="147"/>
      <c r="AE56" s="147" t="s">
        <v>108</v>
      </c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48">
        <v>49</v>
      </c>
      <c r="B57" s="153" t="s">
        <v>188</v>
      </c>
      <c r="C57" s="180" t="s">
        <v>189</v>
      </c>
      <c r="D57" s="154" t="s">
        <v>91</v>
      </c>
      <c r="E57" s="157">
        <v>141</v>
      </c>
      <c r="F57" s="158"/>
      <c r="G57" s="159">
        <f t="shared" si="7"/>
        <v>0</v>
      </c>
      <c r="H57" s="158"/>
      <c r="I57" s="159">
        <f t="shared" si="8"/>
        <v>0</v>
      </c>
      <c r="J57" s="158"/>
      <c r="K57" s="159">
        <f t="shared" si="9"/>
        <v>0</v>
      </c>
      <c r="L57" s="159">
        <v>0</v>
      </c>
      <c r="M57" s="159">
        <f t="shared" si="10"/>
        <v>0</v>
      </c>
      <c r="N57" s="155">
        <v>2.5530000000000001E-2</v>
      </c>
      <c r="O57" s="155">
        <f t="shared" si="11"/>
        <v>3.5997300000000001</v>
      </c>
      <c r="P57" s="155">
        <v>0</v>
      </c>
      <c r="Q57" s="155">
        <f t="shared" si="12"/>
        <v>0</v>
      </c>
      <c r="R57" s="155"/>
      <c r="S57" s="155"/>
      <c r="T57" s="156">
        <v>0.35</v>
      </c>
      <c r="U57" s="155">
        <f t="shared" si="13"/>
        <v>49.35</v>
      </c>
      <c r="V57" s="147"/>
      <c r="W57" s="147"/>
      <c r="X57" s="147"/>
      <c r="Y57" s="147"/>
      <c r="Z57" s="147"/>
      <c r="AA57" s="147"/>
      <c r="AB57" s="147"/>
      <c r="AC57" s="147"/>
      <c r="AD57" s="147"/>
      <c r="AE57" s="147" t="s">
        <v>108</v>
      </c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48">
        <v>50</v>
      </c>
      <c r="B58" s="153" t="s">
        <v>190</v>
      </c>
      <c r="C58" s="180" t="s">
        <v>191</v>
      </c>
      <c r="D58" s="154" t="s">
        <v>124</v>
      </c>
      <c r="E58" s="157">
        <v>11400</v>
      </c>
      <c r="F58" s="158"/>
      <c r="G58" s="159">
        <f t="shared" si="7"/>
        <v>0</v>
      </c>
      <c r="H58" s="158"/>
      <c r="I58" s="159">
        <f t="shared" si="8"/>
        <v>0</v>
      </c>
      <c r="J58" s="158"/>
      <c r="K58" s="159">
        <f t="shared" si="9"/>
        <v>0</v>
      </c>
      <c r="L58" s="159">
        <v>0</v>
      </c>
      <c r="M58" s="159">
        <f t="shared" si="10"/>
        <v>0</v>
      </c>
      <c r="N58" s="155">
        <v>9.3000000000000005E-4</v>
      </c>
      <c r="O58" s="155">
        <f t="shared" si="11"/>
        <v>10.602</v>
      </c>
      <c r="P58" s="155">
        <v>0</v>
      </c>
      <c r="Q58" s="155">
        <f t="shared" si="12"/>
        <v>0</v>
      </c>
      <c r="R58" s="155"/>
      <c r="S58" s="155"/>
      <c r="T58" s="156">
        <v>0.2</v>
      </c>
      <c r="U58" s="155">
        <f t="shared" si="13"/>
        <v>2280</v>
      </c>
      <c r="V58" s="147"/>
      <c r="W58" s="147"/>
      <c r="X58" s="147"/>
      <c r="Y58" s="147"/>
      <c r="Z58" s="147"/>
      <c r="AA58" s="147"/>
      <c r="AB58" s="147"/>
      <c r="AC58" s="147"/>
      <c r="AD58" s="147"/>
      <c r="AE58" s="147" t="s">
        <v>108</v>
      </c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48">
        <v>51</v>
      </c>
      <c r="B59" s="153" t="s">
        <v>192</v>
      </c>
      <c r="C59" s="180" t="s">
        <v>193</v>
      </c>
      <c r="D59" s="154" t="s">
        <v>124</v>
      </c>
      <c r="E59" s="157">
        <v>980</v>
      </c>
      <c r="F59" s="158"/>
      <c r="G59" s="159">
        <f t="shared" si="7"/>
        <v>0</v>
      </c>
      <c r="H59" s="158"/>
      <c r="I59" s="159">
        <f t="shared" si="8"/>
        <v>0</v>
      </c>
      <c r="J59" s="158"/>
      <c r="K59" s="159">
        <f t="shared" si="9"/>
        <v>0</v>
      </c>
      <c r="L59" s="159">
        <v>0</v>
      </c>
      <c r="M59" s="159">
        <f t="shared" si="10"/>
        <v>0</v>
      </c>
      <c r="N59" s="155">
        <v>8.3000000000000001E-4</v>
      </c>
      <c r="O59" s="155">
        <f t="shared" si="11"/>
        <v>0.81340000000000001</v>
      </c>
      <c r="P59" s="155">
        <v>0</v>
      </c>
      <c r="Q59" s="155">
        <f t="shared" si="12"/>
        <v>0</v>
      </c>
      <c r="R59" s="155"/>
      <c r="S59" s="155"/>
      <c r="T59" s="156">
        <v>0.2</v>
      </c>
      <c r="U59" s="155">
        <f t="shared" si="13"/>
        <v>196</v>
      </c>
      <c r="V59" s="147"/>
      <c r="W59" s="147"/>
      <c r="X59" s="147"/>
      <c r="Y59" s="147"/>
      <c r="Z59" s="147"/>
      <c r="AA59" s="147"/>
      <c r="AB59" s="147"/>
      <c r="AC59" s="147"/>
      <c r="AD59" s="147"/>
      <c r="AE59" s="147" t="s">
        <v>108</v>
      </c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22.5" outlineLevel="1" x14ac:dyDescent="0.2">
      <c r="A60" s="148">
        <v>52</v>
      </c>
      <c r="B60" s="153" t="s">
        <v>194</v>
      </c>
      <c r="C60" s="180" t="s">
        <v>195</v>
      </c>
      <c r="D60" s="154" t="s">
        <v>196</v>
      </c>
      <c r="E60" s="157">
        <v>28</v>
      </c>
      <c r="F60" s="158"/>
      <c r="G60" s="159">
        <f t="shared" si="7"/>
        <v>0</v>
      </c>
      <c r="H60" s="158"/>
      <c r="I60" s="159">
        <f t="shared" si="8"/>
        <v>0</v>
      </c>
      <c r="J60" s="158"/>
      <c r="K60" s="159">
        <f t="shared" si="9"/>
        <v>0</v>
      </c>
      <c r="L60" s="159">
        <v>0</v>
      </c>
      <c r="M60" s="159">
        <f t="shared" si="10"/>
        <v>0</v>
      </c>
      <c r="N60" s="155">
        <v>0</v>
      </c>
      <c r="O60" s="155">
        <f t="shared" si="11"/>
        <v>0</v>
      </c>
      <c r="P60" s="155">
        <v>0</v>
      </c>
      <c r="Q60" s="155">
        <f t="shared" si="12"/>
        <v>0</v>
      </c>
      <c r="R60" s="155"/>
      <c r="S60" s="155"/>
      <c r="T60" s="156">
        <v>4.82</v>
      </c>
      <c r="U60" s="155">
        <f t="shared" si="13"/>
        <v>134.96</v>
      </c>
      <c r="V60" s="147"/>
      <c r="W60" s="147"/>
      <c r="X60" s="147"/>
      <c r="Y60" s="147"/>
      <c r="Z60" s="147"/>
      <c r="AA60" s="147"/>
      <c r="AB60" s="147"/>
      <c r="AC60" s="147"/>
      <c r="AD60" s="147"/>
      <c r="AE60" s="147" t="s">
        <v>88</v>
      </c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48">
        <v>53</v>
      </c>
      <c r="B61" s="153" t="s">
        <v>197</v>
      </c>
      <c r="C61" s="180" t="s">
        <v>198</v>
      </c>
      <c r="D61" s="154" t="s">
        <v>196</v>
      </c>
      <c r="E61" s="157">
        <v>28</v>
      </c>
      <c r="F61" s="158"/>
      <c r="G61" s="159">
        <f t="shared" si="7"/>
        <v>0</v>
      </c>
      <c r="H61" s="158"/>
      <c r="I61" s="159">
        <f t="shared" si="8"/>
        <v>0</v>
      </c>
      <c r="J61" s="158"/>
      <c r="K61" s="159">
        <f t="shared" si="9"/>
        <v>0</v>
      </c>
      <c r="L61" s="159">
        <v>0</v>
      </c>
      <c r="M61" s="159">
        <f t="shared" si="10"/>
        <v>0</v>
      </c>
      <c r="N61" s="155">
        <v>0</v>
      </c>
      <c r="O61" s="155">
        <f t="shared" si="11"/>
        <v>0</v>
      </c>
      <c r="P61" s="155">
        <v>0</v>
      </c>
      <c r="Q61" s="155">
        <f t="shared" si="12"/>
        <v>0</v>
      </c>
      <c r="R61" s="155"/>
      <c r="S61" s="155"/>
      <c r="T61" s="156">
        <v>2.1800000000000002</v>
      </c>
      <c r="U61" s="155">
        <f t="shared" si="13"/>
        <v>61.04</v>
      </c>
      <c r="V61" s="147"/>
      <c r="W61" s="147"/>
      <c r="X61" s="147"/>
      <c r="Y61" s="147"/>
      <c r="Z61" s="147"/>
      <c r="AA61" s="147"/>
      <c r="AB61" s="147"/>
      <c r="AC61" s="147"/>
      <c r="AD61" s="147"/>
      <c r="AE61" s="147" t="s">
        <v>88</v>
      </c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48">
        <v>54</v>
      </c>
      <c r="B62" s="153" t="s">
        <v>199</v>
      </c>
      <c r="C62" s="180" t="s">
        <v>200</v>
      </c>
      <c r="D62" s="154" t="s">
        <v>124</v>
      </c>
      <c r="E62" s="157">
        <v>1</v>
      </c>
      <c r="F62" s="158"/>
      <c r="G62" s="159">
        <f t="shared" si="7"/>
        <v>0</v>
      </c>
      <c r="H62" s="158"/>
      <c r="I62" s="159">
        <f t="shared" si="8"/>
        <v>0</v>
      </c>
      <c r="J62" s="158"/>
      <c r="K62" s="159">
        <f t="shared" si="9"/>
        <v>0</v>
      </c>
      <c r="L62" s="159">
        <v>0</v>
      </c>
      <c r="M62" s="159">
        <f t="shared" si="10"/>
        <v>0</v>
      </c>
      <c r="N62" s="155">
        <v>2.5530000000000001E-2</v>
      </c>
      <c r="O62" s="155">
        <f t="shared" si="11"/>
        <v>2.5530000000000001E-2</v>
      </c>
      <c r="P62" s="155">
        <v>0</v>
      </c>
      <c r="Q62" s="155">
        <f t="shared" si="12"/>
        <v>0</v>
      </c>
      <c r="R62" s="155"/>
      <c r="S62" s="155"/>
      <c r="T62" s="156">
        <v>0.35</v>
      </c>
      <c r="U62" s="155">
        <f t="shared" si="13"/>
        <v>0.35</v>
      </c>
      <c r="V62" s="147"/>
      <c r="W62" s="147"/>
      <c r="X62" s="147"/>
      <c r="Y62" s="147"/>
      <c r="Z62" s="147"/>
      <c r="AA62" s="147"/>
      <c r="AB62" s="147"/>
      <c r="AC62" s="147"/>
      <c r="AD62" s="147"/>
      <c r="AE62" s="147" t="s">
        <v>108</v>
      </c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48">
        <v>55</v>
      </c>
      <c r="B63" s="153" t="s">
        <v>201</v>
      </c>
      <c r="C63" s="180" t="s">
        <v>202</v>
      </c>
      <c r="D63" s="154" t="s">
        <v>124</v>
      </c>
      <c r="E63" s="157">
        <v>1</v>
      </c>
      <c r="F63" s="158"/>
      <c r="G63" s="159">
        <f t="shared" si="7"/>
        <v>0</v>
      </c>
      <c r="H63" s="158"/>
      <c r="I63" s="159">
        <f t="shared" si="8"/>
        <v>0</v>
      </c>
      <c r="J63" s="158"/>
      <c r="K63" s="159">
        <f t="shared" si="9"/>
        <v>0</v>
      </c>
      <c r="L63" s="159">
        <v>0</v>
      </c>
      <c r="M63" s="159">
        <f t="shared" si="10"/>
        <v>0</v>
      </c>
      <c r="N63" s="155">
        <v>1.448E-2</v>
      </c>
      <c r="O63" s="155">
        <f t="shared" si="11"/>
        <v>1.448E-2</v>
      </c>
      <c r="P63" s="155">
        <v>0</v>
      </c>
      <c r="Q63" s="155">
        <f t="shared" si="12"/>
        <v>0</v>
      </c>
      <c r="R63" s="155"/>
      <c r="S63" s="155"/>
      <c r="T63" s="156">
        <v>0.36</v>
      </c>
      <c r="U63" s="155">
        <f t="shared" si="13"/>
        <v>0.36</v>
      </c>
      <c r="V63" s="147"/>
      <c r="W63" s="147"/>
      <c r="X63" s="147"/>
      <c r="Y63" s="147"/>
      <c r="Z63" s="147"/>
      <c r="AA63" s="147"/>
      <c r="AB63" s="147"/>
      <c r="AC63" s="147"/>
      <c r="AD63" s="147"/>
      <c r="AE63" s="147" t="s">
        <v>108</v>
      </c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48">
        <v>56</v>
      </c>
      <c r="B64" s="153" t="s">
        <v>203</v>
      </c>
      <c r="C64" s="180" t="s">
        <v>204</v>
      </c>
      <c r="D64" s="154" t="s">
        <v>124</v>
      </c>
      <c r="E64" s="157">
        <v>12</v>
      </c>
      <c r="F64" s="158"/>
      <c r="G64" s="159">
        <f t="shared" si="7"/>
        <v>0</v>
      </c>
      <c r="H64" s="158"/>
      <c r="I64" s="159">
        <f t="shared" si="8"/>
        <v>0</v>
      </c>
      <c r="J64" s="158"/>
      <c r="K64" s="159">
        <f t="shared" si="9"/>
        <v>0</v>
      </c>
      <c r="L64" s="159">
        <v>0</v>
      </c>
      <c r="M64" s="159">
        <f t="shared" si="10"/>
        <v>0</v>
      </c>
      <c r="N64" s="155">
        <v>4.9399999999999999E-3</v>
      </c>
      <c r="O64" s="155">
        <f t="shared" si="11"/>
        <v>5.9279999999999999E-2</v>
      </c>
      <c r="P64" s="155">
        <v>0</v>
      </c>
      <c r="Q64" s="155">
        <f t="shared" si="12"/>
        <v>0</v>
      </c>
      <c r="R64" s="155"/>
      <c r="S64" s="155"/>
      <c r="T64" s="156">
        <v>0.71</v>
      </c>
      <c r="U64" s="155">
        <f t="shared" si="13"/>
        <v>8.52</v>
      </c>
      <c r="V64" s="147"/>
      <c r="W64" s="147"/>
      <c r="X64" s="147"/>
      <c r="Y64" s="147"/>
      <c r="Z64" s="147"/>
      <c r="AA64" s="147"/>
      <c r="AB64" s="147"/>
      <c r="AC64" s="147"/>
      <c r="AD64" s="147"/>
      <c r="AE64" s="147" t="s">
        <v>88</v>
      </c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48">
        <v>57</v>
      </c>
      <c r="B65" s="153" t="s">
        <v>205</v>
      </c>
      <c r="C65" s="180" t="s">
        <v>206</v>
      </c>
      <c r="D65" s="154" t="s">
        <v>124</v>
      </c>
      <c r="E65" s="157">
        <v>7</v>
      </c>
      <c r="F65" s="158"/>
      <c r="G65" s="159">
        <f t="shared" si="7"/>
        <v>0</v>
      </c>
      <c r="H65" s="158"/>
      <c r="I65" s="159">
        <f t="shared" si="8"/>
        <v>0</v>
      </c>
      <c r="J65" s="158"/>
      <c r="K65" s="159">
        <f t="shared" si="9"/>
        <v>0</v>
      </c>
      <c r="L65" s="159">
        <v>0</v>
      </c>
      <c r="M65" s="159">
        <f t="shared" si="10"/>
        <v>0</v>
      </c>
      <c r="N65" s="155">
        <v>1.448E-2</v>
      </c>
      <c r="O65" s="155">
        <f t="shared" si="11"/>
        <v>0.10136000000000001</v>
      </c>
      <c r="P65" s="155">
        <v>0</v>
      </c>
      <c r="Q65" s="155">
        <f t="shared" si="12"/>
        <v>0</v>
      </c>
      <c r="R65" s="155"/>
      <c r="S65" s="155"/>
      <c r="T65" s="156">
        <v>0.36</v>
      </c>
      <c r="U65" s="155">
        <f t="shared" si="13"/>
        <v>2.52</v>
      </c>
      <c r="V65" s="147"/>
      <c r="W65" s="147"/>
      <c r="X65" s="147"/>
      <c r="Y65" s="147"/>
      <c r="Z65" s="147"/>
      <c r="AA65" s="147"/>
      <c r="AB65" s="147"/>
      <c r="AC65" s="147"/>
      <c r="AD65" s="147"/>
      <c r="AE65" s="147" t="s">
        <v>108</v>
      </c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48">
        <v>58</v>
      </c>
      <c r="B66" s="153" t="s">
        <v>207</v>
      </c>
      <c r="C66" s="180" t="s">
        <v>208</v>
      </c>
      <c r="D66" s="154" t="s">
        <v>124</v>
      </c>
      <c r="E66" s="157">
        <v>7</v>
      </c>
      <c r="F66" s="158"/>
      <c r="G66" s="159">
        <f t="shared" si="7"/>
        <v>0</v>
      </c>
      <c r="H66" s="158"/>
      <c r="I66" s="159">
        <f t="shared" si="8"/>
        <v>0</v>
      </c>
      <c r="J66" s="158"/>
      <c r="K66" s="159">
        <f t="shared" si="9"/>
        <v>0</v>
      </c>
      <c r="L66" s="159">
        <v>0</v>
      </c>
      <c r="M66" s="159">
        <f t="shared" si="10"/>
        <v>0</v>
      </c>
      <c r="N66" s="155">
        <v>4.5199999999999997E-3</v>
      </c>
      <c r="O66" s="155">
        <f t="shared" si="11"/>
        <v>3.1640000000000001E-2</v>
      </c>
      <c r="P66" s="155">
        <v>0</v>
      </c>
      <c r="Q66" s="155">
        <f t="shared" si="12"/>
        <v>0</v>
      </c>
      <c r="R66" s="155"/>
      <c r="S66" s="155"/>
      <c r="T66" s="156">
        <v>0.73</v>
      </c>
      <c r="U66" s="155">
        <f t="shared" si="13"/>
        <v>5.1100000000000003</v>
      </c>
      <c r="V66" s="147"/>
      <c r="W66" s="147"/>
      <c r="X66" s="147"/>
      <c r="Y66" s="147"/>
      <c r="Z66" s="147"/>
      <c r="AA66" s="147"/>
      <c r="AB66" s="147"/>
      <c r="AC66" s="147"/>
      <c r="AD66" s="147"/>
      <c r="AE66" s="147" t="s">
        <v>88</v>
      </c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48">
        <v>59</v>
      </c>
      <c r="B67" s="153" t="s">
        <v>209</v>
      </c>
      <c r="C67" s="180" t="s">
        <v>210</v>
      </c>
      <c r="D67" s="154" t="s">
        <v>211</v>
      </c>
      <c r="E67" s="157">
        <v>630</v>
      </c>
      <c r="F67" s="158"/>
      <c r="G67" s="159">
        <f t="shared" si="7"/>
        <v>0</v>
      </c>
      <c r="H67" s="158"/>
      <c r="I67" s="159">
        <f t="shared" si="8"/>
        <v>0</v>
      </c>
      <c r="J67" s="158"/>
      <c r="K67" s="159">
        <f t="shared" si="9"/>
        <v>0</v>
      </c>
      <c r="L67" s="159">
        <v>0</v>
      </c>
      <c r="M67" s="159">
        <f t="shared" si="10"/>
        <v>0</v>
      </c>
      <c r="N67" s="155">
        <v>4.8500000000000001E-3</v>
      </c>
      <c r="O67" s="155">
        <f t="shared" si="11"/>
        <v>3.0554999999999999</v>
      </c>
      <c r="P67" s="155">
        <v>0</v>
      </c>
      <c r="Q67" s="155">
        <f t="shared" si="12"/>
        <v>0</v>
      </c>
      <c r="R67" s="155"/>
      <c r="S67" s="155"/>
      <c r="T67" s="156">
        <v>0.38</v>
      </c>
      <c r="U67" s="155">
        <f t="shared" si="13"/>
        <v>239.4</v>
      </c>
      <c r="V67" s="147"/>
      <c r="W67" s="147"/>
      <c r="X67" s="147"/>
      <c r="Y67" s="147"/>
      <c r="Z67" s="147"/>
      <c r="AA67" s="147"/>
      <c r="AB67" s="147"/>
      <c r="AC67" s="147"/>
      <c r="AD67" s="147"/>
      <c r="AE67" s="147" t="s">
        <v>88</v>
      </c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">
      <c r="A68" s="148">
        <v>60</v>
      </c>
      <c r="B68" s="153" t="s">
        <v>212</v>
      </c>
      <c r="C68" s="180" t="s">
        <v>213</v>
      </c>
      <c r="D68" s="154" t="s">
        <v>211</v>
      </c>
      <c r="E68" s="157">
        <v>630</v>
      </c>
      <c r="F68" s="158"/>
      <c r="G68" s="159">
        <f t="shared" si="7"/>
        <v>0</v>
      </c>
      <c r="H68" s="158"/>
      <c r="I68" s="159">
        <f t="shared" si="8"/>
        <v>0</v>
      </c>
      <c r="J68" s="158"/>
      <c r="K68" s="159">
        <f t="shared" si="9"/>
        <v>0</v>
      </c>
      <c r="L68" s="159">
        <v>0</v>
      </c>
      <c r="M68" s="159">
        <f t="shared" si="10"/>
        <v>0</v>
      </c>
      <c r="N68" s="155">
        <v>1E-3</v>
      </c>
      <c r="O68" s="155">
        <f t="shared" si="11"/>
        <v>0.63</v>
      </c>
      <c r="P68" s="155">
        <v>0</v>
      </c>
      <c r="Q68" s="155">
        <f t="shared" si="12"/>
        <v>0</v>
      </c>
      <c r="R68" s="155"/>
      <c r="S68" s="155"/>
      <c r="T68" s="156">
        <v>0.12</v>
      </c>
      <c r="U68" s="155">
        <f t="shared" si="13"/>
        <v>75.599999999999994</v>
      </c>
      <c r="V68" s="147"/>
      <c r="W68" s="147"/>
      <c r="X68" s="147"/>
      <c r="Y68" s="147"/>
      <c r="Z68" s="147"/>
      <c r="AA68" s="147"/>
      <c r="AB68" s="147"/>
      <c r="AC68" s="147"/>
      <c r="AD68" s="147"/>
      <c r="AE68" s="147" t="s">
        <v>88</v>
      </c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">
      <c r="A69" s="148">
        <v>61</v>
      </c>
      <c r="B69" s="153" t="s">
        <v>125</v>
      </c>
      <c r="C69" s="180" t="s">
        <v>126</v>
      </c>
      <c r="D69" s="154" t="s">
        <v>124</v>
      </c>
      <c r="E69" s="157">
        <v>2</v>
      </c>
      <c r="F69" s="158"/>
      <c r="G69" s="159">
        <f t="shared" si="7"/>
        <v>0</v>
      </c>
      <c r="H69" s="158"/>
      <c r="I69" s="159">
        <f t="shared" si="8"/>
        <v>0</v>
      </c>
      <c r="J69" s="158"/>
      <c r="K69" s="159">
        <f t="shared" si="9"/>
        <v>0</v>
      </c>
      <c r="L69" s="159">
        <v>0</v>
      </c>
      <c r="M69" s="159">
        <f t="shared" si="10"/>
        <v>0</v>
      </c>
      <c r="N69" s="155">
        <v>3.7399999999999998E-3</v>
      </c>
      <c r="O69" s="155">
        <f t="shared" si="11"/>
        <v>7.4799999999999997E-3</v>
      </c>
      <c r="P69" s="155">
        <v>0</v>
      </c>
      <c r="Q69" s="155">
        <f t="shared" si="12"/>
        <v>0</v>
      </c>
      <c r="R69" s="155"/>
      <c r="S69" s="155"/>
      <c r="T69" s="156">
        <v>0.51</v>
      </c>
      <c r="U69" s="155">
        <f t="shared" si="13"/>
        <v>1.02</v>
      </c>
      <c r="V69" s="147"/>
      <c r="W69" s="147"/>
      <c r="X69" s="147"/>
      <c r="Y69" s="147"/>
      <c r="Z69" s="147"/>
      <c r="AA69" s="147"/>
      <c r="AB69" s="147"/>
      <c r="AC69" s="147"/>
      <c r="AD69" s="147"/>
      <c r="AE69" s="147" t="s">
        <v>88</v>
      </c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48">
        <v>62</v>
      </c>
      <c r="B70" s="153" t="s">
        <v>214</v>
      </c>
      <c r="C70" s="180" t="s">
        <v>215</v>
      </c>
      <c r="D70" s="154" t="s">
        <v>124</v>
      </c>
      <c r="E70" s="157">
        <v>120</v>
      </c>
      <c r="F70" s="158"/>
      <c r="G70" s="159">
        <f t="shared" si="7"/>
        <v>0</v>
      </c>
      <c r="H70" s="158"/>
      <c r="I70" s="159">
        <f t="shared" si="8"/>
        <v>0</v>
      </c>
      <c r="J70" s="158"/>
      <c r="K70" s="159">
        <f t="shared" si="9"/>
        <v>0</v>
      </c>
      <c r="L70" s="159">
        <v>0</v>
      </c>
      <c r="M70" s="159">
        <f t="shared" si="10"/>
        <v>0</v>
      </c>
      <c r="N70" s="155">
        <v>1.3599999999999999E-2</v>
      </c>
      <c r="O70" s="155">
        <f t="shared" si="11"/>
        <v>1.6319999999999999</v>
      </c>
      <c r="P70" s="155">
        <v>0</v>
      </c>
      <c r="Q70" s="155">
        <f t="shared" si="12"/>
        <v>0</v>
      </c>
      <c r="R70" s="155"/>
      <c r="S70" s="155"/>
      <c r="T70" s="156">
        <v>0.35</v>
      </c>
      <c r="U70" s="155">
        <f t="shared" si="13"/>
        <v>42</v>
      </c>
      <c r="V70" s="147"/>
      <c r="W70" s="147"/>
      <c r="X70" s="147"/>
      <c r="Y70" s="147"/>
      <c r="Z70" s="147"/>
      <c r="AA70" s="147"/>
      <c r="AB70" s="147"/>
      <c r="AC70" s="147"/>
      <c r="AD70" s="147"/>
      <c r="AE70" s="147" t="s">
        <v>108</v>
      </c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">
      <c r="A71" s="148">
        <v>63</v>
      </c>
      <c r="B71" s="153" t="s">
        <v>216</v>
      </c>
      <c r="C71" s="180" t="s">
        <v>217</v>
      </c>
      <c r="D71" s="154" t="s">
        <v>218</v>
      </c>
      <c r="E71" s="157">
        <v>1</v>
      </c>
      <c r="F71" s="158"/>
      <c r="G71" s="159">
        <f t="shared" si="7"/>
        <v>0</v>
      </c>
      <c r="H71" s="158"/>
      <c r="I71" s="159">
        <f t="shared" si="8"/>
        <v>0</v>
      </c>
      <c r="J71" s="158"/>
      <c r="K71" s="159">
        <f t="shared" si="9"/>
        <v>0</v>
      </c>
      <c r="L71" s="159">
        <v>0</v>
      </c>
      <c r="M71" s="159">
        <f t="shared" si="10"/>
        <v>0</v>
      </c>
      <c r="N71" s="155">
        <v>4.9399999999999999E-3</v>
      </c>
      <c r="O71" s="155">
        <f t="shared" si="11"/>
        <v>4.9399999999999999E-3</v>
      </c>
      <c r="P71" s="155">
        <v>0</v>
      </c>
      <c r="Q71" s="155">
        <f t="shared" si="12"/>
        <v>0</v>
      </c>
      <c r="R71" s="155"/>
      <c r="S71" s="155"/>
      <c r="T71" s="156">
        <v>0.71</v>
      </c>
      <c r="U71" s="155">
        <f t="shared" si="13"/>
        <v>0.71</v>
      </c>
      <c r="V71" s="147"/>
      <c r="W71" s="147"/>
      <c r="X71" s="147"/>
      <c r="Y71" s="147"/>
      <c r="Z71" s="147"/>
      <c r="AA71" s="147"/>
      <c r="AB71" s="147"/>
      <c r="AC71" s="147"/>
      <c r="AD71" s="147"/>
      <c r="AE71" s="147" t="s">
        <v>88</v>
      </c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48">
        <v>64</v>
      </c>
      <c r="B72" s="153" t="s">
        <v>219</v>
      </c>
      <c r="C72" s="180" t="s">
        <v>220</v>
      </c>
      <c r="D72" s="154" t="s">
        <v>218</v>
      </c>
      <c r="E72" s="157">
        <v>1</v>
      </c>
      <c r="F72" s="158"/>
      <c r="G72" s="159">
        <f t="shared" si="7"/>
        <v>0</v>
      </c>
      <c r="H72" s="158"/>
      <c r="I72" s="159">
        <f t="shared" si="8"/>
        <v>0</v>
      </c>
      <c r="J72" s="158"/>
      <c r="K72" s="159">
        <f t="shared" si="9"/>
        <v>0</v>
      </c>
      <c r="L72" s="159">
        <v>0</v>
      </c>
      <c r="M72" s="159">
        <f t="shared" si="10"/>
        <v>0</v>
      </c>
      <c r="N72" s="155">
        <v>7.2999999999999996E-4</v>
      </c>
      <c r="O72" s="155">
        <f t="shared" si="11"/>
        <v>7.2999999999999996E-4</v>
      </c>
      <c r="P72" s="155">
        <v>0</v>
      </c>
      <c r="Q72" s="155">
        <f t="shared" si="12"/>
        <v>0</v>
      </c>
      <c r="R72" s="155"/>
      <c r="S72" s="155"/>
      <c r="T72" s="156">
        <v>0.2</v>
      </c>
      <c r="U72" s="155">
        <f t="shared" si="13"/>
        <v>0.2</v>
      </c>
      <c r="V72" s="147"/>
      <c r="W72" s="147"/>
      <c r="X72" s="147"/>
      <c r="Y72" s="147"/>
      <c r="Z72" s="147"/>
      <c r="AA72" s="147"/>
      <c r="AB72" s="147"/>
      <c r="AC72" s="147"/>
      <c r="AD72" s="147"/>
      <c r="AE72" s="147" t="s">
        <v>88</v>
      </c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48">
        <v>65</v>
      </c>
      <c r="B73" s="153" t="s">
        <v>221</v>
      </c>
      <c r="C73" s="180" t="s">
        <v>222</v>
      </c>
      <c r="D73" s="154" t="s">
        <v>196</v>
      </c>
      <c r="E73" s="157">
        <v>8.8000000000000007</v>
      </c>
      <c r="F73" s="158"/>
      <c r="G73" s="159">
        <f t="shared" ref="G73:G79" si="14">ROUND(E73*F73,2)</f>
        <v>0</v>
      </c>
      <c r="H73" s="158"/>
      <c r="I73" s="159">
        <f t="shared" ref="I73:I79" si="15">ROUND(E73*H73,2)</f>
        <v>0</v>
      </c>
      <c r="J73" s="158"/>
      <c r="K73" s="159">
        <f t="shared" ref="K73:K79" si="16">ROUND(E73*J73,2)</f>
        <v>0</v>
      </c>
      <c r="L73" s="159">
        <v>0</v>
      </c>
      <c r="M73" s="159">
        <f t="shared" ref="M73:M79" si="17">G73*(1+L73/100)</f>
        <v>0</v>
      </c>
      <c r="N73" s="155">
        <v>0</v>
      </c>
      <c r="O73" s="155">
        <f t="shared" ref="O73:O79" si="18">ROUND(E73*N73,5)</f>
        <v>0</v>
      </c>
      <c r="P73" s="155">
        <v>0</v>
      </c>
      <c r="Q73" s="155">
        <f t="shared" ref="Q73:Q79" si="19">ROUND(E73*P73,5)</f>
        <v>0</v>
      </c>
      <c r="R73" s="155"/>
      <c r="S73" s="155"/>
      <c r="T73" s="156">
        <v>0</v>
      </c>
      <c r="U73" s="155">
        <f t="shared" ref="U73:U79" si="20">ROUND(E73*T73,2)</f>
        <v>0</v>
      </c>
      <c r="V73" s="147"/>
      <c r="W73" s="147"/>
      <c r="X73" s="147"/>
      <c r="Y73" s="147"/>
      <c r="Z73" s="147"/>
      <c r="AA73" s="147"/>
      <c r="AB73" s="147"/>
      <c r="AC73" s="147"/>
      <c r="AD73" s="147"/>
      <c r="AE73" s="147" t="s">
        <v>88</v>
      </c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48">
        <v>66</v>
      </c>
      <c r="B74" s="153" t="s">
        <v>223</v>
      </c>
      <c r="C74" s="180" t="s">
        <v>224</v>
      </c>
      <c r="D74" s="154" t="s">
        <v>124</v>
      </c>
      <c r="E74" s="157">
        <v>4</v>
      </c>
      <c r="F74" s="158"/>
      <c r="G74" s="159">
        <f t="shared" si="14"/>
        <v>0</v>
      </c>
      <c r="H74" s="158"/>
      <c r="I74" s="159">
        <f t="shared" si="15"/>
        <v>0</v>
      </c>
      <c r="J74" s="158"/>
      <c r="K74" s="159">
        <f t="shared" si="16"/>
        <v>0</v>
      </c>
      <c r="L74" s="159">
        <v>0</v>
      </c>
      <c r="M74" s="159">
        <f t="shared" si="17"/>
        <v>0</v>
      </c>
      <c r="N74" s="155">
        <v>0</v>
      </c>
      <c r="O74" s="155">
        <f t="shared" si="18"/>
        <v>0</v>
      </c>
      <c r="P74" s="155">
        <v>0</v>
      </c>
      <c r="Q74" s="155">
        <f t="shared" si="19"/>
        <v>0</v>
      </c>
      <c r="R74" s="155"/>
      <c r="S74" s="155"/>
      <c r="T74" s="156">
        <v>0</v>
      </c>
      <c r="U74" s="155">
        <f t="shared" si="20"/>
        <v>0</v>
      </c>
      <c r="V74" s="147"/>
      <c r="W74" s="147"/>
      <c r="X74" s="147"/>
      <c r="Y74" s="147"/>
      <c r="Z74" s="147"/>
      <c r="AA74" s="147"/>
      <c r="AB74" s="147"/>
      <c r="AC74" s="147"/>
      <c r="AD74" s="147"/>
      <c r="AE74" s="147" t="s">
        <v>88</v>
      </c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">
      <c r="A75" s="148">
        <v>67</v>
      </c>
      <c r="B75" s="153" t="s">
        <v>225</v>
      </c>
      <c r="C75" s="180" t="s">
        <v>226</v>
      </c>
      <c r="D75" s="154" t="s">
        <v>124</v>
      </c>
      <c r="E75" s="157">
        <v>12.5</v>
      </c>
      <c r="F75" s="158"/>
      <c r="G75" s="159">
        <f t="shared" si="14"/>
        <v>0</v>
      </c>
      <c r="H75" s="158"/>
      <c r="I75" s="159">
        <f t="shared" si="15"/>
        <v>0</v>
      </c>
      <c r="J75" s="158"/>
      <c r="K75" s="159">
        <f t="shared" si="16"/>
        <v>0</v>
      </c>
      <c r="L75" s="159">
        <v>0</v>
      </c>
      <c r="M75" s="159">
        <f t="shared" si="17"/>
        <v>0</v>
      </c>
      <c r="N75" s="155">
        <v>0</v>
      </c>
      <c r="O75" s="155">
        <f t="shared" si="18"/>
        <v>0</v>
      </c>
      <c r="P75" s="155">
        <v>0</v>
      </c>
      <c r="Q75" s="155">
        <f t="shared" si="19"/>
        <v>0</v>
      </c>
      <c r="R75" s="155"/>
      <c r="S75" s="155"/>
      <c r="T75" s="156">
        <v>0.09</v>
      </c>
      <c r="U75" s="155">
        <f t="shared" si="20"/>
        <v>1.1299999999999999</v>
      </c>
      <c r="V75" s="147"/>
      <c r="W75" s="147"/>
      <c r="X75" s="147"/>
      <c r="Y75" s="147"/>
      <c r="Z75" s="147"/>
      <c r="AA75" s="147"/>
      <c r="AB75" s="147"/>
      <c r="AC75" s="147"/>
      <c r="AD75" s="147"/>
      <c r="AE75" s="147" t="s">
        <v>88</v>
      </c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48">
        <v>68</v>
      </c>
      <c r="B76" s="153" t="s">
        <v>227</v>
      </c>
      <c r="C76" s="180" t="s">
        <v>228</v>
      </c>
      <c r="D76" s="154" t="s">
        <v>218</v>
      </c>
      <c r="E76" s="157">
        <v>3</v>
      </c>
      <c r="F76" s="158"/>
      <c r="G76" s="159">
        <f t="shared" si="14"/>
        <v>0</v>
      </c>
      <c r="H76" s="158"/>
      <c r="I76" s="159">
        <f t="shared" si="15"/>
        <v>0</v>
      </c>
      <c r="J76" s="158"/>
      <c r="K76" s="159">
        <f t="shared" si="16"/>
        <v>0</v>
      </c>
      <c r="L76" s="159">
        <v>0</v>
      </c>
      <c r="M76" s="159">
        <f t="shared" si="17"/>
        <v>0</v>
      </c>
      <c r="N76" s="155">
        <v>0</v>
      </c>
      <c r="O76" s="155">
        <f t="shared" si="18"/>
        <v>0</v>
      </c>
      <c r="P76" s="155">
        <v>0</v>
      </c>
      <c r="Q76" s="155">
        <f t="shared" si="19"/>
        <v>0</v>
      </c>
      <c r="R76" s="155"/>
      <c r="S76" s="155"/>
      <c r="T76" s="156">
        <v>0</v>
      </c>
      <c r="U76" s="155">
        <f t="shared" si="20"/>
        <v>0</v>
      </c>
      <c r="V76" s="147"/>
      <c r="W76" s="147"/>
      <c r="X76" s="147"/>
      <c r="Y76" s="147"/>
      <c r="Z76" s="147"/>
      <c r="AA76" s="147"/>
      <c r="AB76" s="147"/>
      <c r="AC76" s="147"/>
      <c r="AD76" s="147"/>
      <c r="AE76" s="147" t="s">
        <v>88</v>
      </c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48">
        <v>69</v>
      </c>
      <c r="B77" s="153" t="s">
        <v>229</v>
      </c>
      <c r="C77" s="180" t="s">
        <v>230</v>
      </c>
      <c r="D77" s="154" t="s">
        <v>218</v>
      </c>
      <c r="E77" s="157">
        <v>3</v>
      </c>
      <c r="F77" s="158"/>
      <c r="G77" s="159">
        <f t="shared" si="14"/>
        <v>0</v>
      </c>
      <c r="H77" s="158"/>
      <c r="I77" s="159">
        <f t="shared" si="15"/>
        <v>0</v>
      </c>
      <c r="J77" s="158"/>
      <c r="K77" s="159">
        <f t="shared" si="16"/>
        <v>0</v>
      </c>
      <c r="L77" s="159">
        <v>0</v>
      </c>
      <c r="M77" s="159">
        <f t="shared" si="17"/>
        <v>0</v>
      </c>
      <c r="N77" s="155">
        <v>0</v>
      </c>
      <c r="O77" s="155">
        <f t="shared" si="18"/>
        <v>0</v>
      </c>
      <c r="P77" s="155">
        <v>0</v>
      </c>
      <c r="Q77" s="155">
        <f t="shared" si="19"/>
        <v>0</v>
      </c>
      <c r="R77" s="155"/>
      <c r="S77" s="155"/>
      <c r="T77" s="156">
        <v>0</v>
      </c>
      <c r="U77" s="155">
        <f t="shared" si="20"/>
        <v>0</v>
      </c>
      <c r="V77" s="147"/>
      <c r="W77" s="147"/>
      <c r="X77" s="147"/>
      <c r="Y77" s="147"/>
      <c r="Z77" s="147"/>
      <c r="AA77" s="147"/>
      <c r="AB77" s="147"/>
      <c r="AC77" s="147"/>
      <c r="AD77" s="147"/>
      <c r="AE77" s="147" t="s">
        <v>88</v>
      </c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22.5" outlineLevel="1" x14ac:dyDescent="0.2">
      <c r="A78" s="168">
        <v>70</v>
      </c>
      <c r="B78" s="169" t="s">
        <v>231</v>
      </c>
      <c r="C78" s="181" t="s">
        <v>232</v>
      </c>
      <c r="D78" s="170" t="s">
        <v>161</v>
      </c>
      <c r="E78" s="171">
        <v>68</v>
      </c>
      <c r="F78" s="172"/>
      <c r="G78" s="173">
        <f>ROUND(E78*F78,2)</f>
        <v>0</v>
      </c>
      <c r="H78" s="172"/>
      <c r="I78" s="173">
        <f t="shared" ref="I78" si="21">ROUND(E78*H78,2)</f>
        <v>0</v>
      </c>
      <c r="J78" s="172"/>
      <c r="K78" s="173">
        <f t="shared" ref="K78" si="22">ROUND(E78*J78,2)</f>
        <v>0</v>
      </c>
      <c r="L78" s="173">
        <v>0</v>
      </c>
      <c r="M78" s="173">
        <f t="shared" ref="M78" si="23">G78*(1+L78/100)</f>
        <v>0</v>
      </c>
      <c r="N78" s="174">
        <v>1.1299999999999999E-2</v>
      </c>
      <c r="O78" s="174">
        <f t="shared" ref="O78" si="24">ROUND(E78*N78,5)</f>
        <v>0.76839999999999997</v>
      </c>
      <c r="P78" s="174">
        <v>0</v>
      </c>
      <c r="Q78" s="174">
        <f t="shared" ref="Q78" si="25">ROUND(E78*P78,5)</f>
        <v>0</v>
      </c>
      <c r="R78" s="174"/>
      <c r="S78" s="174"/>
      <c r="T78" s="175">
        <v>0</v>
      </c>
      <c r="U78" s="174">
        <f t="shared" ref="U78" si="26">ROUND(E78*T78,2)</f>
        <v>0</v>
      </c>
      <c r="V78" s="147"/>
      <c r="W78" s="147"/>
      <c r="X78" s="147"/>
      <c r="Y78" s="147"/>
      <c r="Z78" s="147"/>
      <c r="AA78" s="147"/>
      <c r="AB78" s="147"/>
      <c r="AC78" s="147"/>
      <c r="AD78" s="147"/>
      <c r="AE78" s="147" t="s">
        <v>108</v>
      </c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">
      <c r="A79" s="168">
        <v>71</v>
      </c>
      <c r="B79" s="169" t="s">
        <v>238</v>
      </c>
      <c r="C79" s="181" t="s">
        <v>237</v>
      </c>
      <c r="D79" s="170" t="s">
        <v>218</v>
      </c>
      <c r="E79" s="171">
        <v>1</v>
      </c>
      <c r="F79" s="172"/>
      <c r="G79" s="173">
        <f t="shared" si="14"/>
        <v>0</v>
      </c>
      <c r="H79" s="172"/>
      <c r="I79" s="173">
        <f t="shared" si="15"/>
        <v>0</v>
      </c>
      <c r="J79" s="172"/>
      <c r="K79" s="173">
        <f t="shared" si="16"/>
        <v>0</v>
      </c>
      <c r="L79" s="173">
        <v>0</v>
      </c>
      <c r="M79" s="173">
        <f t="shared" si="17"/>
        <v>0</v>
      </c>
      <c r="N79" s="174">
        <v>1.1299999999999999E-2</v>
      </c>
      <c r="O79" s="174">
        <f t="shared" si="18"/>
        <v>1.1299999999999999E-2</v>
      </c>
      <c r="P79" s="174">
        <v>0</v>
      </c>
      <c r="Q79" s="174">
        <f t="shared" si="19"/>
        <v>0</v>
      </c>
      <c r="R79" s="174"/>
      <c r="S79" s="174"/>
      <c r="T79" s="175">
        <v>0</v>
      </c>
      <c r="U79" s="174">
        <f t="shared" si="20"/>
        <v>0</v>
      </c>
      <c r="V79" s="147"/>
      <c r="W79" s="147"/>
      <c r="X79" s="147"/>
      <c r="Y79" s="147"/>
      <c r="Z79" s="147"/>
      <c r="AA79" s="147"/>
      <c r="AB79" s="147"/>
      <c r="AC79" s="147"/>
      <c r="AD79" s="147"/>
      <c r="AE79" s="147" t="s">
        <v>108</v>
      </c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">
      <c r="A80" s="186"/>
      <c r="B80" s="187"/>
      <c r="C80" s="188"/>
      <c r="D80" s="189"/>
      <c r="E80" s="190"/>
      <c r="F80" s="191"/>
      <c r="G80" s="192"/>
      <c r="H80" s="191"/>
      <c r="I80" s="192"/>
      <c r="J80" s="191"/>
      <c r="K80" s="192"/>
      <c r="L80" s="192"/>
      <c r="M80" s="192"/>
      <c r="N80" s="189"/>
      <c r="O80" s="189"/>
      <c r="P80" s="189"/>
      <c r="Q80" s="189"/>
      <c r="R80" s="189"/>
      <c r="S80" s="189"/>
      <c r="T80" s="189"/>
      <c r="U80" s="189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86"/>
      <c r="B81" s="187"/>
      <c r="C81" s="188"/>
      <c r="D81" s="189"/>
      <c r="E81" s="190"/>
      <c r="F81" s="191"/>
      <c r="G81" s="192"/>
      <c r="H81" s="191"/>
      <c r="I81" s="192"/>
      <c r="J81" s="191"/>
      <c r="K81" s="192"/>
      <c r="L81" s="192"/>
      <c r="M81" s="192"/>
      <c r="N81" s="189"/>
      <c r="O81" s="189"/>
      <c r="P81" s="189"/>
      <c r="Q81" s="189"/>
      <c r="R81" s="189"/>
      <c r="S81" s="189"/>
      <c r="T81" s="189"/>
      <c r="U81" s="189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x14ac:dyDescent="0.2">
      <c r="A82" s="6"/>
      <c r="B82" s="7" t="s">
        <v>233</v>
      </c>
      <c r="C82" s="182" t="s">
        <v>233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AC82">
        <v>15</v>
      </c>
      <c r="AD82">
        <v>21</v>
      </c>
    </row>
    <row r="83" spans="1:60" x14ac:dyDescent="0.2">
      <c r="A83" s="176"/>
      <c r="B83" s="177"/>
      <c r="C83" s="183" t="s">
        <v>233</v>
      </c>
      <c r="D83" s="178"/>
      <c r="E83" s="178"/>
      <c r="F83" s="178"/>
      <c r="G83" s="179">
        <f>G8</f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AC83">
        <f>SUMIF(L7:L79,AC82,G7:G79)</f>
        <v>0</v>
      </c>
      <c r="AD83">
        <f>SUMIF(L7:L79,AD82,G7:G79)</f>
        <v>0</v>
      </c>
      <c r="AE83" t="s">
        <v>234</v>
      </c>
    </row>
    <row r="84" spans="1:60" x14ac:dyDescent="0.2">
      <c r="A84" s="6"/>
      <c r="B84" s="7" t="s">
        <v>233</v>
      </c>
      <c r="C84" s="182" t="s">
        <v>233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60" x14ac:dyDescent="0.2">
      <c r="A85" s="6"/>
      <c r="B85" s="7" t="s">
        <v>233</v>
      </c>
      <c r="C85" s="182" t="s">
        <v>233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60" x14ac:dyDescent="0.2">
      <c r="A86" s="259"/>
      <c r="B86" s="259"/>
      <c r="C86" s="260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60" x14ac:dyDescent="0.2">
      <c r="A87" s="240"/>
      <c r="B87" s="241"/>
      <c r="C87" s="242"/>
      <c r="D87" s="241"/>
      <c r="E87" s="241"/>
      <c r="F87" s="241"/>
      <c r="G87" s="243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AE87" t="s">
        <v>235</v>
      </c>
    </row>
    <row r="88" spans="1:60" x14ac:dyDescent="0.2">
      <c r="A88" s="244"/>
      <c r="B88" s="245"/>
      <c r="C88" s="246"/>
      <c r="D88" s="245"/>
      <c r="E88" s="245"/>
      <c r="F88" s="245"/>
      <c r="G88" s="24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60" x14ac:dyDescent="0.2">
      <c r="A89" s="244"/>
      <c r="B89" s="245"/>
      <c r="C89" s="246"/>
      <c r="D89" s="245"/>
      <c r="E89" s="245"/>
      <c r="F89" s="245"/>
      <c r="G89" s="24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60" x14ac:dyDescent="0.2">
      <c r="A90" s="244"/>
      <c r="B90" s="245"/>
      <c r="C90" s="246"/>
      <c r="D90" s="245"/>
      <c r="E90" s="245"/>
      <c r="F90" s="245"/>
      <c r="G90" s="24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60" x14ac:dyDescent="0.2">
      <c r="A91" s="248"/>
      <c r="B91" s="249"/>
      <c r="C91" s="250"/>
      <c r="D91" s="249"/>
      <c r="E91" s="249"/>
      <c r="F91" s="249"/>
      <c r="G91" s="251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60" x14ac:dyDescent="0.2">
      <c r="A92" s="6"/>
      <c r="B92" s="7" t="s">
        <v>233</v>
      </c>
      <c r="C92" s="182" t="s">
        <v>233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60" x14ac:dyDescent="0.2">
      <c r="C93" s="184"/>
      <c r="AE93" t="s">
        <v>236</v>
      </c>
    </row>
  </sheetData>
  <mergeCells count="6">
    <mergeCell ref="A87:G91"/>
    <mergeCell ref="A1:G1"/>
    <mergeCell ref="C2:G2"/>
    <mergeCell ref="C3:G3"/>
    <mergeCell ref="C4:G4"/>
    <mergeCell ref="A86:C86"/>
  </mergeCells>
  <pageMargins left="0.59055118110236204" right="0.39370078740157499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Coritar</dc:creator>
  <cp:lastModifiedBy>mertova</cp:lastModifiedBy>
  <cp:lastPrinted>2017-06-05T21:15:51Z</cp:lastPrinted>
  <dcterms:created xsi:type="dcterms:W3CDTF">2009-04-08T07:15:50Z</dcterms:created>
  <dcterms:modified xsi:type="dcterms:W3CDTF">2017-06-06T09:59:14Z</dcterms:modified>
</cp:coreProperties>
</file>